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b17db85013950f9/2027-28/Budget/"/>
    </mc:Choice>
  </mc:AlternateContent>
  <xr:revisionPtr revIDLastSave="43" documentId="8_{44EDC571-799D-4898-A413-D90A9CCA3266}" xr6:coauthVersionLast="47" xr6:coauthVersionMax="47" xr10:uidLastSave="{250F9A88-540B-4BB7-9373-9051E37BCEB1}"/>
  <bookViews>
    <workbookView xWindow="31380" yWindow="450" windowWidth="25320" windowHeight="15030" tabRatio="500" xr2:uid="{00000000-000D-0000-FFFF-FFFF00000000}"/>
  </bookViews>
  <sheets>
    <sheet name="Budget Worksheet" sheetId="1" r:id="rId1"/>
    <sheet name="Precept" sheetId="5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" i="5" l="1"/>
  <c r="N78" i="1"/>
  <c r="N107" i="1" s="1"/>
  <c r="F7" i="5"/>
  <c r="F6" i="5"/>
  <c r="C123" i="1"/>
  <c r="C122" i="1"/>
  <c r="D117" i="1"/>
  <c r="C117" i="1"/>
  <c r="C116" i="1"/>
  <c r="C115" i="1"/>
  <c r="C114" i="1"/>
  <c r="C57" i="1"/>
  <c r="L20" i="1"/>
  <c r="N98" i="1"/>
  <c r="M94" i="1"/>
  <c r="K96" i="1"/>
  <c r="N73" i="1"/>
  <c r="D73" i="1"/>
  <c r="K73" i="1"/>
  <c r="N74" i="1"/>
  <c r="K90" i="1"/>
  <c r="K9" i="1"/>
  <c r="K11" i="1"/>
  <c r="K13" i="1"/>
  <c r="K14" i="1"/>
  <c r="K15" i="1"/>
  <c r="K16" i="1"/>
  <c r="K18" i="1"/>
  <c r="K20" i="1"/>
  <c r="K21" i="1"/>
  <c r="K23" i="1"/>
  <c r="K25" i="1"/>
  <c r="K27" i="1"/>
  <c r="K28" i="1"/>
  <c r="K30" i="1"/>
  <c r="K32" i="1"/>
  <c r="K34" i="1"/>
  <c r="K35" i="1"/>
  <c r="K37" i="1"/>
  <c r="K39" i="1"/>
  <c r="K41" i="1"/>
  <c r="K43" i="1"/>
  <c r="K45" i="1"/>
  <c r="K47" i="1"/>
  <c r="K49" i="1"/>
  <c r="K51" i="1"/>
  <c r="K53" i="1"/>
  <c r="K55" i="1"/>
  <c r="K56" i="1"/>
  <c r="K58" i="1"/>
  <c r="K60" i="1"/>
  <c r="K61" i="1"/>
  <c r="K64" i="1"/>
  <c r="K66" i="1"/>
  <c r="K68" i="1"/>
  <c r="K70" i="1"/>
  <c r="K72" i="1"/>
  <c r="K75" i="1"/>
  <c r="K77" i="1"/>
  <c r="K79" i="1"/>
  <c r="K81" i="1"/>
  <c r="K82" i="1"/>
  <c r="K84" i="1"/>
  <c r="K86" i="1"/>
  <c r="K88" i="1"/>
  <c r="K92" i="1"/>
  <c r="K94" i="1"/>
  <c r="K99" i="1"/>
  <c r="K101" i="1"/>
  <c r="K102" i="1"/>
  <c r="K103" i="1"/>
  <c r="K105" i="1"/>
  <c r="K8" i="1"/>
  <c r="N57" i="1"/>
  <c r="N51" i="1"/>
  <c r="N52" i="1" s="1"/>
  <c r="N20" i="1"/>
  <c r="N22" i="1"/>
  <c r="L56" i="1"/>
  <c r="M56" i="1" s="1"/>
  <c r="N82" i="1"/>
  <c r="N81" i="1"/>
  <c r="N83" i="1" s="1"/>
  <c r="N14" i="1"/>
  <c r="N17" i="1" s="1"/>
  <c r="N104" i="1"/>
  <c r="J104" i="1"/>
  <c r="I104" i="1"/>
  <c r="H104" i="1"/>
  <c r="G104" i="1"/>
  <c r="F104" i="1"/>
  <c r="E104" i="1"/>
  <c r="K104" i="1" s="1"/>
  <c r="D104" i="1"/>
  <c r="C104" i="1"/>
  <c r="L103" i="1"/>
  <c r="M103" i="1" s="1"/>
  <c r="L102" i="1"/>
  <c r="M102" i="1" s="1"/>
  <c r="E117" i="1" s="1"/>
  <c r="L101" i="1"/>
  <c r="J95" i="1"/>
  <c r="I95" i="1"/>
  <c r="H95" i="1"/>
  <c r="G95" i="1"/>
  <c r="F95" i="1"/>
  <c r="E95" i="1"/>
  <c r="D95" i="1"/>
  <c r="C95" i="1"/>
  <c r="L94" i="1"/>
  <c r="N91" i="1"/>
  <c r="J91" i="1"/>
  <c r="I91" i="1"/>
  <c r="H91" i="1"/>
  <c r="G91" i="1"/>
  <c r="F91" i="1"/>
  <c r="E91" i="1"/>
  <c r="K91" i="1" s="1"/>
  <c r="D91" i="1"/>
  <c r="C91" i="1"/>
  <c r="L90" i="1"/>
  <c r="N87" i="1"/>
  <c r="J87" i="1"/>
  <c r="I87" i="1"/>
  <c r="H87" i="1"/>
  <c r="G87" i="1"/>
  <c r="F87" i="1"/>
  <c r="E87" i="1"/>
  <c r="K87" i="1" s="1"/>
  <c r="D87" i="1"/>
  <c r="C87" i="1"/>
  <c r="L86" i="1"/>
  <c r="J83" i="1"/>
  <c r="I83" i="1"/>
  <c r="H83" i="1"/>
  <c r="G83" i="1"/>
  <c r="F83" i="1"/>
  <c r="E83" i="1"/>
  <c r="K83" i="1" s="1"/>
  <c r="D83" i="1"/>
  <c r="C83" i="1"/>
  <c r="L82" i="1"/>
  <c r="M82" i="1" s="1"/>
  <c r="L81" i="1"/>
  <c r="J78" i="1"/>
  <c r="I78" i="1"/>
  <c r="H78" i="1"/>
  <c r="G78" i="1"/>
  <c r="F78" i="1"/>
  <c r="E78" i="1"/>
  <c r="D78" i="1"/>
  <c r="C78" i="1"/>
  <c r="L77" i="1"/>
  <c r="J74" i="1"/>
  <c r="I74" i="1"/>
  <c r="H74" i="1"/>
  <c r="G74" i="1"/>
  <c r="F74" i="1"/>
  <c r="E74" i="1"/>
  <c r="K74" i="1" s="1"/>
  <c r="C74" i="1"/>
  <c r="L72" i="1"/>
  <c r="N69" i="1"/>
  <c r="J69" i="1"/>
  <c r="I69" i="1"/>
  <c r="H69" i="1"/>
  <c r="G69" i="1"/>
  <c r="F69" i="1"/>
  <c r="E69" i="1"/>
  <c r="K69" i="1" s="1"/>
  <c r="D69" i="1"/>
  <c r="C69" i="1"/>
  <c r="L68" i="1"/>
  <c r="N65" i="1"/>
  <c r="J65" i="1"/>
  <c r="I65" i="1"/>
  <c r="H65" i="1"/>
  <c r="G65" i="1"/>
  <c r="F65" i="1"/>
  <c r="E65" i="1"/>
  <c r="K65" i="1" s="1"/>
  <c r="D65" i="1"/>
  <c r="C65" i="1"/>
  <c r="L64" i="1"/>
  <c r="N62" i="1"/>
  <c r="J62" i="1"/>
  <c r="I62" i="1"/>
  <c r="H62" i="1"/>
  <c r="G62" i="1"/>
  <c r="F62" i="1"/>
  <c r="E62" i="1"/>
  <c r="K62" i="1" s="1"/>
  <c r="D62" i="1"/>
  <c r="C62" i="1"/>
  <c r="L61" i="1"/>
  <c r="M61" i="1" s="1"/>
  <c r="L60" i="1"/>
  <c r="D114" i="1" s="1"/>
  <c r="J57" i="1"/>
  <c r="I57" i="1"/>
  <c r="H57" i="1"/>
  <c r="G57" i="1"/>
  <c r="F57" i="1"/>
  <c r="E57" i="1"/>
  <c r="K57" i="1" s="1"/>
  <c r="D57" i="1"/>
  <c r="L55" i="1"/>
  <c r="D115" i="1" s="1"/>
  <c r="J52" i="1"/>
  <c r="I52" i="1"/>
  <c r="H52" i="1"/>
  <c r="G52" i="1"/>
  <c r="F52" i="1"/>
  <c r="E52" i="1"/>
  <c r="K52" i="1" s="1"/>
  <c r="D52" i="1"/>
  <c r="C52" i="1"/>
  <c r="L51" i="1"/>
  <c r="N48" i="1"/>
  <c r="J48" i="1"/>
  <c r="I48" i="1"/>
  <c r="H48" i="1"/>
  <c r="G48" i="1"/>
  <c r="F48" i="1"/>
  <c r="K48" i="1" s="1"/>
  <c r="D48" i="1"/>
  <c r="C48" i="1"/>
  <c r="L47" i="1"/>
  <c r="N44" i="1"/>
  <c r="J44" i="1"/>
  <c r="I44" i="1"/>
  <c r="H44" i="1"/>
  <c r="G44" i="1"/>
  <c r="F44" i="1"/>
  <c r="E44" i="1"/>
  <c r="D44" i="1"/>
  <c r="C44" i="1"/>
  <c r="L43" i="1"/>
  <c r="D123" i="1" s="1"/>
  <c r="N40" i="1"/>
  <c r="J40" i="1"/>
  <c r="H40" i="1"/>
  <c r="G40" i="1"/>
  <c r="F40" i="1"/>
  <c r="E40" i="1"/>
  <c r="K40" i="1" s="1"/>
  <c r="D40" i="1"/>
  <c r="C40" i="1"/>
  <c r="L39" i="1"/>
  <c r="N36" i="1"/>
  <c r="J36" i="1"/>
  <c r="I36" i="1"/>
  <c r="H36" i="1"/>
  <c r="G36" i="1"/>
  <c r="F36" i="1"/>
  <c r="E36" i="1"/>
  <c r="K36" i="1" s="1"/>
  <c r="D36" i="1"/>
  <c r="C36" i="1"/>
  <c r="L35" i="1"/>
  <c r="D122" i="1" s="1"/>
  <c r="N33" i="1"/>
  <c r="J33" i="1"/>
  <c r="I33" i="1"/>
  <c r="H33" i="1"/>
  <c r="G33" i="1"/>
  <c r="F33" i="1"/>
  <c r="E33" i="1"/>
  <c r="D33" i="1"/>
  <c r="C33" i="1"/>
  <c r="L32" i="1"/>
  <c r="D116" i="1" s="1"/>
  <c r="N29" i="1"/>
  <c r="J29" i="1"/>
  <c r="I29" i="1"/>
  <c r="H29" i="1"/>
  <c r="G29" i="1"/>
  <c r="F29" i="1"/>
  <c r="D29" i="1"/>
  <c r="C29" i="1"/>
  <c r="L28" i="1"/>
  <c r="N26" i="1"/>
  <c r="J26" i="1"/>
  <c r="I26" i="1"/>
  <c r="H26" i="1"/>
  <c r="G26" i="1"/>
  <c r="F26" i="1"/>
  <c r="E26" i="1"/>
  <c r="D26" i="1"/>
  <c r="C26" i="1"/>
  <c r="L25" i="1"/>
  <c r="J22" i="1"/>
  <c r="I22" i="1"/>
  <c r="H22" i="1"/>
  <c r="G22" i="1"/>
  <c r="F22" i="1"/>
  <c r="E22" i="1"/>
  <c r="K22" i="1" s="1"/>
  <c r="D22" i="1"/>
  <c r="C22" i="1"/>
  <c r="L21" i="1"/>
  <c r="M21" i="1" s="1"/>
  <c r="J17" i="1"/>
  <c r="J106" i="1" s="1"/>
  <c r="I17" i="1"/>
  <c r="I106" i="1" s="1"/>
  <c r="H17" i="1"/>
  <c r="H106" i="1" s="1"/>
  <c r="G17" i="1"/>
  <c r="F17" i="1"/>
  <c r="E17" i="1"/>
  <c r="D17" i="1"/>
  <c r="C17" i="1"/>
  <c r="C106" i="1" s="1"/>
  <c r="L16" i="1"/>
  <c r="M16" i="1" s="1"/>
  <c r="L15" i="1"/>
  <c r="M15" i="1" s="1"/>
  <c r="L14" i="1"/>
  <c r="M14" i="1" s="1"/>
  <c r="L13" i="1"/>
  <c r="N10" i="1"/>
  <c r="J10" i="1"/>
  <c r="J107" i="1" s="1"/>
  <c r="I10" i="1"/>
  <c r="I107" i="1" s="1"/>
  <c r="H10" i="1"/>
  <c r="G10" i="1"/>
  <c r="G107" i="1" s="1"/>
  <c r="F10" i="1"/>
  <c r="F107" i="1" s="1"/>
  <c r="E10" i="1"/>
  <c r="D10" i="1"/>
  <c r="C10" i="1"/>
  <c r="C107" i="1" s="1"/>
  <c r="C126" i="1" s="1"/>
  <c r="L9" i="1"/>
  <c r="M9" i="1" s="1"/>
  <c r="L8" i="1"/>
  <c r="G7" i="5" l="1"/>
  <c r="G6" i="5"/>
  <c r="K78" i="1"/>
  <c r="N106" i="1"/>
  <c r="K44" i="1"/>
  <c r="K29" i="1"/>
  <c r="G106" i="1"/>
  <c r="K33" i="1"/>
  <c r="D74" i="1"/>
  <c r="D106" i="1" s="1"/>
  <c r="L73" i="1"/>
  <c r="K95" i="1"/>
  <c r="D107" i="1"/>
  <c r="L57" i="1"/>
  <c r="K26" i="1"/>
  <c r="K17" i="1"/>
  <c r="E107" i="1"/>
  <c r="K10" i="1"/>
  <c r="H107" i="1"/>
  <c r="M81" i="1"/>
  <c r="L83" i="1"/>
  <c r="M83" i="1"/>
  <c r="F106" i="1"/>
  <c r="E106" i="1"/>
  <c r="M32" i="1"/>
  <c r="L33" i="1"/>
  <c r="M101" i="1"/>
  <c r="M104" i="1" s="1"/>
  <c r="L104" i="1"/>
  <c r="M95" i="1"/>
  <c r="L95" i="1"/>
  <c r="L91" i="1"/>
  <c r="M90" i="1"/>
  <c r="M91" i="1" s="1"/>
  <c r="L87" i="1"/>
  <c r="M86" i="1"/>
  <c r="M87" i="1" s="1"/>
  <c r="M77" i="1"/>
  <c r="M78" i="1" s="1"/>
  <c r="L78" i="1"/>
  <c r="M72" i="1"/>
  <c r="M68" i="1"/>
  <c r="M69" i="1" s="1"/>
  <c r="L69" i="1"/>
  <c r="L65" i="1"/>
  <c r="M64" i="1"/>
  <c r="M65" i="1" s="1"/>
  <c r="M60" i="1"/>
  <c r="L62" i="1"/>
  <c r="M55" i="1"/>
  <c r="L52" i="1"/>
  <c r="M51" i="1"/>
  <c r="M52" i="1" s="1"/>
  <c r="M47" i="1"/>
  <c r="L48" i="1"/>
  <c r="M43" i="1"/>
  <c r="L44" i="1"/>
  <c r="L40" i="1"/>
  <c r="M39" i="1"/>
  <c r="M40" i="1" s="1"/>
  <c r="L36" i="1"/>
  <c r="M35" i="1"/>
  <c r="L29" i="1"/>
  <c r="M28" i="1"/>
  <c r="M29" i="1" s="1"/>
  <c r="M25" i="1"/>
  <c r="M26" i="1" s="1"/>
  <c r="L26" i="1"/>
  <c r="L22" i="1"/>
  <c r="M20" i="1"/>
  <c r="L17" i="1"/>
  <c r="M13" i="1"/>
  <c r="M17" i="1" s="1"/>
  <c r="L10" i="1"/>
  <c r="M8" i="1"/>
  <c r="M10" i="1" s="1"/>
  <c r="K106" i="1" l="1"/>
  <c r="M33" i="1"/>
  <c r="E116" i="1"/>
  <c r="M62" i="1"/>
  <c r="E114" i="1"/>
  <c r="M57" i="1"/>
  <c r="E115" i="1"/>
  <c r="M48" i="1"/>
  <c r="M44" i="1"/>
  <c r="E123" i="1"/>
  <c r="M36" i="1"/>
  <c r="E122" i="1"/>
  <c r="M22" i="1"/>
  <c r="M73" i="1"/>
  <c r="M74" i="1" s="1"/>
  <c r="M106" i="1" s="1"/>
  <c r="L74" i="1"/>
  <c r="L106" i="1" s="1"/>
  <c r="K107" i="1"/>
  <c r="L107" i="1"/>
  <c r="D126" i="1" s="1"/>
  <c r="M107" i="1"/>
  <c r="E126" i="1" s="1"/>
</calcChain>
</file>

<file path=xl/sharedStrings.xml><?xml version="1.0" encoding="utf-8"?>
<sst xmlns="http://schemas.openxmlformats.org/spreadsheetml/2006/main" count="479" uniqueCount="135">
  <si>
    <t>Great Milton Parish Council</t>
  </si>
  <si>
    <t>Budget Worksheet</t>
  </si>
  <si>
    <t>(Between 01/04/2026 and 31/03/2027)</t>
  </si>
  <si>
    <t>2026-2027</t>
  </si>
  <si>
    <t>Apr - Sep</t>
  </si>
  <si>
    <t>2027-2028</t>
  </si>
  <si>
    <t>Access/Rental Agreements</t>
  </si>
  <si>
    <t>RECEIPTS</t>
  </si>
  <si>
    <t>Budget</t>
  </si>
  <si>
    <t>Actual</t>
  </si>
  <si>
    <t>Oct</t>
  </si>
  <si>
    <t>Nov</t>
  </si>
  <si>
    <t>Dec</t>
  </si>
  <si>
    <t>Jan</t>
  </si>
  <si>
    <t>Feb</t>
  </si>
  <si>
    <t>Mar</t>
  </si>
  <si>
    <t>TOTAL</t>
  </si>
  <si>
    <t>Variance</t>
  </si>
  <si>
    <t>Proposed Budget</t>
  </si>
  <si>
    <t>Comments</t>
  </si>
  <si>
    <t>School Land Rental</t>
  </si>
  <si>
    <t>BT Wayleave</t>
  </si>
  <si>
    <t>Annual - received.</t>
  </si>
  <si>
    <t>SUB TOTAL</t>
  </si>
  <si>
    <t>Accounting and Audit</t>
  </si>
  <si>
    <t>PAYMENTS</t>
  </si>
  <si>
    <t>Internal Audit</t>
  </si>
  <si>
    <t>External Audit</t>
  </si>
  <si>
    <t>Accounting System</t>
  </si>
  <si>
    <t>Bank Charges</t>
  </si>
  <si>
    <t>£7/month (Unity Trust). 2027-28: 12 x £7 + inflation.</t>
  </si>
  <si>
    <t>Administration</t>
  </si>
  <si>
    <t>Clerk's Salary</t>
  </si>
  <si>
    <t>Clerk's Expenses</t>
  </si>
  <si>
    <t>Allotments</t>
  </si>
  <si>
    <t>Water</t>
  </si>
  <si>
    <t>Castle Water c.£5.96/month. 2027-28: this year + inflation.</t>
  </si>
  <si>
    <t>Rental</t>
  </si>
  <si>
    <t>Bulletin</t>
  </si>
  <si>
    <t>Monthly Publishing and Printing</t>
  </si>
  <si>
    <t>Advertising</t>
  </si>
  <si>
    <t>Christmas Tree</t>
  </si>
  <si>
    <t>Purchase</t>
  </si>
  <si>
    <t>CIL Payments</t>
  </si>
  <si>
    <t>CIL</t>
  </si>
  <si>
    <t>Defibrillator</t>
  </si>
  <si>
    <t>Support</t>
  </si>
  <si>
    <t>Dog Hygiene</t>
  </si>
  <si>
    <t>Monthly Bins</t>
  </si>
  <si>
    <t>Donations</t>
  </si>
  <si>
    <t>Charitable</t>
  </si>
  <si>
    <t>Grass Cutting</t>
  </si>
  <si>
    <t>Greens and Verges</t>
  </si>
  <si>
    <t>Churchyary (PCC grant)</t>
  </si>
  <si>
    <t>OCC Grass Verge Maintenance</t>
  </si>
  <si>
    <t>Insurance</t>
  </si>
  <si>
    <t>GMPC</t>
  </si>
  <si>
    <t>Annual premium (Zurich) paid in June. 2027-28: + inflation.</t>
  </si>
  <si>
    <t>IT</t>
  </si>
  <si>
    <t>Website Hosting</t>
  </si>
  <si>
    <t>Software</t>
  </si>
  <si>
    <t>Precept</t>
  </si>
  <si>
    <t>Subscriptions</t>
  </si>
  <si>
    <t>SLCC</t>
  </si>
  <si>
    <t>Paid April. 2027-28: £158 + inflation.</t>
  </si>
  <si>
    <t>OALC</t>
  </si>
  <si>
    <t>Paid June. 2027-28: £210 + inflation.</t>
  </si>
  <si>
    <t>Sundry</t>
  </si>
  <si>
    <t>Training</t>
  </si>
  <si>
    <t>Tree Management</t>
  </si>
  <si>
    <t>Maintenance Work</t>
  </si>
  <si>
    <t>Village Maintenance</t>
  </si>
  <si>
    <t>Church Clock</t>
  </si>
  <si>
    <t>Traffic Calming</t>
  </si>
  <si>
    <t>SID installed - now care and maintenance only.</t>
  </si>
  <si>
    <t>Bus shelter</t>
  </si>
  <si>
    <t>Annual bus shelter cleaning (Tiddington PC).</t>
  </si>
  <si>
    <t>TOTAL PAYMENTS</t>
  </si>
  <si>
    <t>TOTAL RECEIPTS</t>
  </si>
  <si>
    <t>Flowers</t>
  </si>
  <si>
    <t>Parish Online add inflation</t>
  </si>
  <si>
    <t>This was a one off cost, so not included for next year.</t>
  </si>
  <si>
    <t>Assumed that most advertisers will continue at current page rates</t>
  </si>
  <si>
    <t>Recreation Ground</t>
  </si>
  <si>
    <t>Maintainance</t>
  </si>
  <si>
    <t>Annual service £190 paid in April. 2027-28: + inflation</t>
  </si>
  <si>
    <t>Kept at £400 .</t>
  </si>
  <si>
    <t>Assumed inflationaly increase in precept.</t>
  </si>
  <si>
    <t>Not inflation linked</t>
  </si>
  <si>
    <t>Updated to new contract pricing.</t>
  </si>
  <si>
    <t>Updated in budget at this year's levels.</t>
  </si>
  <si>
    <t>£37.20/month, allow for inflation.</t>
  </si>
  <si>
    <t>Not budgeted.</t>
  </si>
  <si>
    <t>This has gone up top £109.20 per month during the year. Plus inflation.</t>
  </si>
  <si>
    <t>Oct-Marestimates based on last year.</t>
  </si>
  <si>
    <t>Annual donation to PCC for churchyard mowing (June). Assumed to be ongoing</t>
  </si>
  <si>
    <t>Item</t>
  </si>
  <si>
    <t>Oct-Mar (Est)</t>
  </si>
  <si>
    <t>Microrsoft Office 365 subscription &amp; mailchimp + inflation</t>
  </si>
  <si>
    <t>Current rate plus inflationary increase.</t>
  </si>
  <si>
    <t>Last year's tree  + inflation.</t>
  </si>
  <si>
    <t>From earmarked reserve</t>
  </si>
  <si>
    <t>£750 pa to the tree maintenance earmarked reserve to fund tree works</t>
  </si>
  <si>
    <t>Variance commentary</t>
  </si>
  <si>
    <t>Current-year budget compared with projected outturn</t>
  </si>
  <si>
    <t>PAYMENTS — main causes of underspend</t>
  </si>
  <si>
    <t>Projected</t>
  </si>
  <si>
    <t>Explanation</t>
  </si>
  <si>
    <t>Lower projected grass-cutting expenditure.</t>
  </si>
  <si>
    <t>Charitable Donations</t>
  </si>
  <si>
    <t>Projected grants are below the budget provision.</t>
  </si>
  <si>
    <t>Bulletin Printing</t>
  </si>
  <si>
    <t>Publishing and printing costs are below budget.</t>
  </si>
  <si>
    <t>SID installation cost was below the budget provision.</t>
  </si>
  <si>
    <t>RECEIPTS — main causes of additional income</t>
  </si>
  <si>
    <t>Bulletin Advertising</t>
  </si>
  <si>
    <t>Advertising income is above budget.</t>
  </si>
  <si>
    <t>CIL receipt</t>
  </si>
  <si>
    <t>Unbudgeted Community Infrastructure Levy income.</t>
  </si>
  <si>
    <t>Additional receipts are almost entirely Advertising and CIL income.</t>
  </si>
  <si>
    <t>Lower expenditure on grass cutting, donations, printing and traffic calming, together with higher Advertising and unbudgeted CIL income, explains the improved projected position.</t>
  </si>
  <si>
    <t>£6735 is the contracted amount,  payments were less this year as hot weatehr reduced the number of cuts required.</t>
  </si>
  <si>
    <t>Precept Calculatons 2025 2026</t>
  </si>
  <si>
    <t>Tax base</t>
  </si>
  <si>
    <t>Band D Tax</t>
  </si>
  <si>
    <t>Increase per band D as a percentage</t>
  </si>
  <si>
    <t>2027-8</t>
  </si>
  <si>
    <t>2024-5</t>
  </si>
  <si>
    <t>2025-6</t>
  </si>
  <si>
    <t>2026-7</t>
  </si>
  <si>
    <t>The extra cost this year is balanced by a draw from reserves (below)</t>
  </si>
  <si>
    <t>Draw down reserves for 3-yearly tree work.</t>
  </si>
  <si>
    <t>Inflation</t>
  </si>
  <si>
    <t>only</t>
  </si>
  <si>
    <t>driven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</si>
</sst>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;"/>
    <numFmt numFmtId="166" formatCode="\£#,##0.00"/>
    <numFmt numFmtId="167" formatCode="0.0%"/>
  </numFmts>
  <fonts count="11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</font>
    <font>
      <b/>
      <u/>
      <sz val="14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39" fontId="0" fillId="0" borderId="1" xfId="0" applyNumberFormat="1" applyBorder="1"/>
    <xf numFmtId="0" fontId="0" fillId="0" borderId="1" xfId="0" applyBorder="1" applyAlignment="1">
      <alignment vertical="top" wrapText="1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39" fontId="3" fillId="0" borderId="1" xfId="0" applyNumberFormat="1" applyFont="1" applyBorder="1"/>
    <xf numFmtId="0" fontId="3" fillId="0" borderId="2" xfId="0" applyFont="1" applyBorder="1"/>
    <xf numFmtId="164" fontId="3" fillId="0" borderId="2" xfId="0" applyNumberFormat="1" applyFont="1" applyBorder="1"/>
    <xf numFmtId="164" fontId="3" fillId="0" borderId="2" xfId="0" applyNumberFormat="1" applyFont="1" applyBorder="1" applyAlignment="1">
      <alignment horizontal="center"/>
    </xf>
    <xf numFmtId="39" fontId="3" fillId="0" borderId="2" xfId="0" applyNumberFormat="1" applyFont="1" applyBorder="1"/>
    <xf numFmtId="0" fontId="4" fillId="0" borderId="1" xfId="0" applyFont="1" applyBorder="1"/>
    <xf numFmtId="164" fontId="0" fillId="0" borderId="3" xfId="0" applyNumberFormat="1" applyBorder="1"/>
    <xf numFmtId="0" fontId="6" fillId="0" borderId="0" xfId="0" applyFont="1"/>
    <xf numFmtId="166" fontId="0" fillId="0" borderId="1" xfId="0" applyNumberFormat="1" applyBorder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7" fontId="6" fillId="0" borderId="0" xfId="1" applyNumberFormat="1" applyFont="1"/>
    <xf numFmtId="2" fontId="6" fillId="0" borderId="0" xfId="0" applyNumberFormat="1" applyFont="1"/>
    <xf numFmtId="2" fontId="0" fillId="0" borderId="0" xfId="0" applyNumberFormat="1"/>
    <xf numFmtId="167" fontId="0" fillId="0" borderId="0" xfId="1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6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8"/>
  <sheetViews>
    <sheetView tabSelected="1" topLeftCell="A89" zoomScaleNormal="100" workbookViewId="0">
      <pane xSplit="2" topLeftCell="E1" activePane="topRight" state="frozen"/>
      <selection pane="topRight" activeCell="N60" sqref="N60"/>
    </sheetView>
  </sheetViews>
  <sheetFormatPr defaultColWidth="8.7109375" defaultRowHeight="15" x14ac:dyDescent="0.25"/>
  <cols>
    <col min="2" max="2" width="32.7109375" customWidth="1"/>
    <col min="3" max="9" width="14.7109375" customWidth="1"/>
    <col min="10" max="10" width="8.140625" customWidth="1"/>
    <col min="11" max="11" width="12.7109375" bestFit="1" customWidth="1"/>
    <col min="12" max="13" width="14.7109375" customWidth="1"/>
    <col min="14" max="14" width="19.7109375" customWidth="1"/>
    <col min="15" max="15" width="70" customWidth="1"/>
  </cols>
  <sheetData>
    <row r="1" spans="1:15" ht="18.75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5.75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5" spans="1:15" s="1" customFormat="1" x14ac:dyDescent="0.25">
      <c r="C5" s="2" t="s">
        <v>3</v>
      </c>
      <c r="D5" s="2" t="s">
        <v>4</v>
      </c>
      <c r="E5" s="2"/>
      <c r="F5" s="2"/>
      <c r="G5" s="2"/>
      <c r="H5" s="2"/>
      <c r="I5" s="2"/>
      <c r="J5" s="2"/>
      <c r="K5" s="2"/>
      <c r="L5" s="2" t="s">
        <v>3</v>
      </c>
      <c r="M5" s="2"/>
      <c r="N5" s="2" t="s">
        <v>5</v>
      </c>
    </row>
    <row r="6" spans="1:15" ht="15.75" x14ac:dyDescent="0.25">
      <c r="A6" s="3" t="s">
        <v>6</v>
      </c>
    </row>
    <row r="7" spans="1:15" s="1" customFormat="1" x14ac:dyDescent="0.25">
      <c r="A7" s="4" t="s">
        <v>7</v>
      </c>
      <c r="B7" s="4"/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97</v>
      </c>
      <c r="L7" s="5" t="s">
        <v>16</v>
      </c>
      <c r="M7" s="5" t="s">
        <v>17</v>
      </c>
      <c r="N7" s="5" t="s">
        <v>18</v>
      </c>
      <c r="O7" s="4" t="s">
        <v>19</v>
      </c>
    </row>
    <row r="8" spans="1:15" x14ac:dyDescent="0.25">
      <c r="A8" s="6">
        <v>32</v>
      </c>
      <c r="B8" s="6" t="s">
        <v>20</v>
      </c>
      <c r="C8" s="7">
        <v>110</v>
      </c>
      <c r="D8" s="8">
        <v>110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f>SUM(E8:J8)</f>
        <v>0</v>
      </c>
      <c r="L8" s="7">
        <f>D8+SUM(E8:J8)</f>
        <v>110</v>
      </c>
      <c r="M8" s="7">
        <f>L8-C8</f>
        <v>0</v>
      </c>
      <c r="N8" s="9">
        <v>110</v>
      </c>
      <c r="O8" s="10" t="s">
        <v>88</v>
      </c>
    </row>
    <row r="9" spans="1:15" x14ac:dyDescent="0.25">
      <c r="A9" s="6">
        <v>35</v>
      </c>
      <c r="B9" s="6" t="s">
        <v>21</v>
      </c>
      <c r="C9" s="7">
        <v>50</v>
      </c>
      <c r="D9" s="8">
        <v>50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f t="shared" ref="K9:K62" si="0">SUM(E9:J9)</f>
        <v>0</v>
      </c>
      <c r="L9" s="7">
        <f>D9+SUM(E9:J9)</f>
        <v>50</v>
      </c>
      <c r="M9" s="7">
        <f>L9-C9</f>
        <v>0</v>
      </c>
      <c r="N9" s="9">
        <v>50</v>
      </c>
      <c r="O9" s="10" t="s">
        <v>88</v>
      </c>
    </row>
    <row r="10" spans="1:15" s="1" customFormat="1" x14ac:dyDescent="0.25">
      <c r="A10" s="4"/>
      <c r="B10" s="4" t="s">
        <v>23</v>
      </c>
      <c r="C10" s="11">
        <f t="shared" ref="C10:N10" si="1">SUM(C8:C9)</f>
        <v>160</v>
      </c>
      <c r="D10" s="12">
        <f t="shared" si="1"/>
        <v>160</v>
      </c>
      <c r="E10" s="11">
        <f t="shared" si="1"/>
        <v>0</v>
      </c>
      <c r="F10" s="11">
        <f t="shared" si="1"/>
        <v>0</v>
      </c>
      <c r="G10" s="11">
        <f t="shared" si="1"/>
        <v>0</v>
      </c>
      <c r="H10" s="11">
        <f t="shared" si="1"/>
        <v>0</v>
      </c>
      <c r="I10" s="11">
        <f t="shared" si="1"/>
        <v>0</v>
      </c>
      <c r="J10" s="11">
        <f t="shared" si="1"/>
        <v>0</v>
      </c>
      <c r="K10" s="7">
        <f t="shared" si="0"/>
        <v>0</v>
      </c>
      <c r="L10" s="11">
        <f t="shared" si="1"/>
        <v>160</v>
      </c>
      <c r="M10" s="11">
        <f t="shared" si="1"/>
        <v>0</v>
      </c>
      <c r="N10" s="13">
        <f t="shared" si="1"/>
        <v>160</v>
      </c>
      <c r="O10" s="4"/>
    </row>
    <row r="11" spans="1:15" ht="15.75" x14ac:dyDescent="0.25">
      <c r="A11" s="3" t="s">
        <v>24</v>
      </c>
      <c r="K11" s="7">
        <f t="shared" si="0"/>
        <v>0</v>
      </c>
    </row>
    <row r="12" spans="1:15" s="1" customFormat="1" x14ac:dyDescent="0.25">
      <c r="A12" s="4" t="s">
        <v>25</v>
      </c>
      <c r="B12" s="4"/>
      <c r="C12" s="5" t="s">
        <v>8</v>
      </c>
      <c r="D12" s="5" t="s">
        <v>9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  <c r="K12" s="5" t="s">
        <v>97</v>
      </c>
      <c r="L12" s="5" t="s">
        <v>16</v>
      </c>
      <c r="M12" s="5" t="s">
        <v>17</v>
      </c>
      <c r="N12" s="5" t="s">
        <v>18</v>
      </c>
      <c r="O12" s="4" t="s">
        <v>19</v>
      </c>
    </row>
    <row r="13" spans="1:15" x14ac:dyDescent="0.25">
      <c r="A13" s="6">
        <v>5</v>
      </c>
      <c r="B13" s="6" t="s">
        <v>26</v>
      </c>
      <c r="C13" s="7">
        <v>300</v>
      </c>
      <c r="D13" s="8">
        <v>210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f t="shared" si="0"/>
        <v>0</v>
      </c>
      <c r="L13" s="7">
        <f>D13+SUM(E13:J13)</f>
        <v>210</v>
      </c>
      <c r="M13" s="7">
        <f>C13-L13</f>
        <v>90</v>
      </c>
      <c r="N13" s="9">
        <v>220</v>
      </c>
      <c r="O13" s="10" t="s">
        <v>89</v>
      </c>
    </row>
    <row r="14" spans="1:15" x14ac:dyDescent="0.25">
      <c r="A14" s="6">
        <v>6</v>
      </c>
      <c r="B14" s="6" t="s">
        <v>27</v>
      </c>
      <c r="C14" s="7">
        <v>300</v>
      </c>
      <c r="D14" s="8">
        <v>0</v>
      </c>
      <c r="E14" s="7">
        <v>315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f t="shared" si="0"/>
        <v>315</v>
      </c>
      <c r="L14" s="7">
        <f>D14+SUM(E14:J14)</f>
        <v>315</v>
      </c>
      <c r="M14" s="7">
        <f>C14-L14</f>
        <v>-15</v>
      </c>
      <c r="N14" s="9">
        <f>E14*1.03</f>
        <v>324.45</v>
      </c>
      <c r="O14" s="10" t="s">
        <v>90</v>
      </c>
    </row>
    <row r="15" spans="1:15" x14ac:dyDescent="0.25">
      <c r="A15" s="6">
        <v>7</v>
      </c>
      <c r="B15" s="6" t="s">
        <v>28</v>
      </c>
      <c r="C15" s="7">
        <v>500</v>
      </c>
      <c r="D15" s="8">
        <v>186</v>
      </c>
      <c r="E15" s="7">
        <v>37.200000000000003</v>
      </c>
      <c r="F15" s="7">
        <v>37.200000000000003</v>
      </c>
      <c r="G15" s="7">
        <v>37.200000000000003</v>
      </c>
      <c r="H15" s="7">
        <v>37.200000000000003</v>
      </c>
      <c r="I15" s="7">
        <v>37.200000000000003</v>
      </c>
      <c r="J15" s="7">
        <v>37.200000000000003</v>
      </c>
      <c r="K15" s="7">
        <f t="shared" si="0"/>
        <v>223.2</v>
      </c>
      <c r="L15" s="7">
        <f>D15+SUM(E15:J15)</f>
        <v>409.2</v>
      </c>
      <c r="M15" s="7">
        <f>C15-L15</f>
        <v>90.800000000000011</v>
      </c>
      <c r="N15" s="9">
        <v>380</v>
      </c>
      <c r="O15" s="10" t="s">
        <v>91</v>
      </c>
    </row>
    <row r="16" spans="1:15" x14ac:dyDescent="0.25">
      <c r="A16" s="6">
        <v>11</v>
      </c>
      <c r="B16" s="6" t="s">
        <v>29</v>
      </c>
      <c r="C16" s="7">
        <v>0</v>
      </c>
      <c r="D16" s="8">
        <v>42</v>
      </c>
      <c r="E16" s="7">
        <v>7</v>
      </c>
      <c r="F16" s="7">
        <v>7</v>
      </c>
      <c r="G16" s="7">
        <v>7</v>
      </c>
      <c r="H16" s="7">
        <v>7</v>
      </c>
      <c r="I16" s="7">
        <v>7</v>
      </c>
      <c r="J16" s="7">
        <v>7</v>
      </c>
      <c r="K16" s="7">
        <f t="shared" si="0"/>
        <v>42</v>
      </c>
      <c r="L16" s="7">
        <f>D16+SUM(E16:J16)</f>
        <v>84</v>
      </c>
      <c r="M16" s="7">
        <f>C16-L16</f>
        <v>-84</v>
      </c>
      <c r="N16" s="9">
        <v>90</v>
      </c>
      <c r="O16" s="10" t="s">
        <v>30</v>
      </c>
    </row>
    <row r="17" spans="1:15" s="1" customFormat="1" x14ac:dyDescent="0.25">
      <c r="A17" s="4"/>
      <c r="B17" s="4" t="s">
        <v>23</v>
      </c>
      <c r="C17" s="11">
        <f t="shared" ref="C17:N17" si="2">SUM(C13:C16)</f>
        <v>1100</v>
      </c>
      <c r="D17" s="12">
        <f t="shared" si="2"/>
        <v>438</v>
      </c>
      <c r="E17" s="11">
        <f t="shared" si="2"/>
        <v>359.2</v>
      </c>
      <c r="F17" s="11">
        <f t="shared" si="2"/>
        <v>44.2</v>
      </c>
      <c r="G17" s="11">
        <f t="shared" si="2"/>
        <v>44.2</v>
      </c>
      <c r="H17" s="11">
        <f t="shared" si="2"/>
        <v>44.2</v>
      </c>
      <c r="I17" s="11">
        <f t="shared" si="2"/>
        <v>44.2</v>
      </c>
      <c r="J17" s="11">
        <f t="shared" si="2"/>
        <v>44.2</v>
      </c>
      <c r="K17" s="7">
        <f t="shared" si="0"/>
        <v>580.20000000000005</v>
      </c>
      <c r="L17" s="11">
        <f t="shared" si="2"/>
        <v>1018.2</v>
      </c>
      <c r="M17" s="11">
        <f t="shared" si="2"/>
        <v>81.800000000000011</v>
      </c>
      <c r="N17" s="13">
        <f t="shared" si="2"/>
        <v>1014.45</v>
      </c>
      <c r="O17" s="4"/>
    </row>
    <row r="18" spans="1:15" ht="15.75" x14ac:dyDescent="0.25">
      <c r="A18" s="3" t="s">
        <v>31</v>
      </c>
      <c r="K18" s="7">
        <f t="shared" si="0"/>
        <v>0</v>
      </c>
    </row>
    <row r="19" spans="1:15" s="1" customFormat="1" x14ac:dyDescent="0.25">
      <c r="A19" s="4" t="s">
        <v>25</v>
      </c>
      <c r="B19" s="4"/>
      <c r="C19" s="5" t="s">
        <v>8</v>
      </c>
      <c r="D19" s="5" t="s">
        <v>9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  <c r="K19" s="5" t="s">
        <v>97</v>
      </c>
      <c r="L19" s="5" t="s">
        <v>16</v>
      </c>
      <c r="M19" s="5" t="s">
        <v>17</v>
      </c>
      <c r="N19" s="5" t="s">
        <v>18</v>
      </c>
      <c r="O19" s="4" t="s">
        <v>19</v>
      </c>
    </row>
    <row r="20" spans="1:15" x14ac:dyDescent="0.25">
      <c r="A20" s="6">
        <v>1</v>
      </c>
      <c r="B20" s="6" t="s">
        <v>32</v>
      </c>
      <c r="C20" s="7">
        <v>8500</v>
      </c>
      <c r="D20" s="8">
        <v>4318.3900000000003</v>
      </c>
      <c r="E20" s="7">
        <v>640.20000000000005</v>
      </c>
      <c r="F20" s="7">
        <v>640.20000000000005</v>
      </c>
      <c r="G20" s="7">
        <v>640.20000000000005</v>
      </c>
      <c r="H20" s="7">
        <v>640.20000000000005</v>
      </c>
      <c r="I20" s="7">
        <v>640.20000000000005</v>
      </c>
      <c r="J20" s="7">
        <v>640.20000000000005</v>
      </c>
      <c r="K20" s="7">
        <f t="shared" si="0"/>
        <v>3841.2</v>
      </c>
      <c r="L20" s="7">
        <f>D20+SUM(E20:J20)</f>
        <v>8159.59</v>
      </c>
      <c r="M20" s="7">
        <f>C20-L20</f>
        <v>340.40999999999985</v>
      </c>
      <c r="N20" s="9">
        <f>(640.2*12)*1.03</f>
        <v>7912.8720000000012</v>
      </c>
      <c r="O20" s="10" t="s">
        <v>99</v>
      </c>
    </row>
    <row r="21" spans="1:15" x14ac:dyDescent="0.25">
      <c r="A21" s="6">
        <v>2</v>
      </c>
      <c r="B21" s="6" t="s">
        <v>33</v>
      </c>
      <c r="C21" s="7">
        <v>375</v>
      </c>
      <c r="D21" s="8">
        <v>159.57</v>
      </c>
      <c r="E21" s="7">
        <v>11.7</v>
      </c>
      <c r="F21" s="7">
        <v>11.7</v>
      </c>
      <c r="G21" s="7">
        <v>11.7</v>
      </c>
      <c r="H21" s="7">
        <v>11.7</v>
      </c>
      <c r="I21" s="7">
        <v>11.7</v>
      </c>
      <c r="J21" s="7">
        <v>11.7</v>
      </c>
      <c r="K21" s="7">
        <f t="shared" si="0"/>
        <v>70.2</v>
      </c>
      <c r="L21" s="7">
        <f>D21+SUM(E21:J21)</f>
        <v>229.76999999999998</v>
      </c>
      <c r="M21" s="7">
        <f>C21-L21</f>
        <v>145.23000000000002</v>
      </c>
      <c r="N21" s="9">
        <v>150</v>
      </c>
      <c r="O21" s="10"/>
    </row>
    <row r="22" spans="1:15" s="1" customFormat="1" x14ac:dyDescent="0.25">
      <c r="A22" s="4"/>
      <c r="B22" s="4" t="s">
        <v>23</v>
      </c>
      <c r="C22" s="11">
        <f t="shared" ref="C22:N22" si="3">SUM(C20:C21)</f>
        <v>8875</v>
      </c>
      <c r="D22" s="12">
        <f t="shared" si="3"/>
        <v>4477.96</v>
      </c>
      <c r="E22" s="11">
        <f t="shared" si="3"/>
        <v>651.90000000000009</v>
      </c>
      <c r="F22" s="11">
        <f t="shared" si="3"/>
        <v>651.90000000000009</v>
      </c>
      <c r="G22" s="11">
        <f t="shared" si="3"/>
        <v>651.90000000000009</v>
      </c>
      <c r="H22" s="11">
        <f t="shared" si="3"/>
        <v>651.90000000000009</v>
      </c>
      <c r="I22" s="11">
        <f t="shared" si="3"/>
        <v>651.90000000000009</v>
      </c>
      <c r="J22" s="11">
        <f t="shared" si="3"/>
        <v>651.90000000000009</v>
      </c>
      <c r="K22" s="7">
        <f t="shared" si="0"/>
        <v>3911.4000000000005</v>
      </c>
      <c r="L22" s="11">
        <f t="shared" si="3"/>
        <v>8389.36</v>
      </c>
      <c r="M22" s="11">
        <f t="shared" si="3"/>
        <v>485.63999999999987</v>
      </c>
      <c r="N22" s="13">
        <f t="shared" si="3"/>
        <v>8062.8720000000012</v>
      </c>
      <c r="O22" s="4"/>
    </row>
    <row r="23" spans="1:15" ht="15.75" x14ac:dyDescent="0.25">
      <c r="A23" s="3" t="s">
        <v>34</v>
      </c>
      <c r="K23" s="7">
        <f t="shared" si="0"/>
        <v>0</v>
      </c>
    </row>
    <row r="24" spans="1:15" s="1" customFormat="1" x14ac:dyDescent="0.25">
      <c r="A24" s="4" t="s">
        <v>25</v>
      </c>
      <c r="B24" s="4"/>
      <c r="C24" s="5" t="s">
        <v>8</v>
      </c>
      <c r="D24" s="5" t="s">
        <v>9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  <c r="K24" s="5" t="s">
        <v>97</v>
      </c>
      <c r="L24" s="5" t="s">
        <v>16</v>
      </c>
      <c r="M24" s="5" t="s">
        <v>17</v>
      </c>
      <c r="N24" s="5" t="s">
        <v>18</v>
      </c>
      <c r="O24" s="4" t="s">
        <v>19</v>
      </c>
    </row>
    <row r="25" spans="1:15" x14ac:dyDescent="0.25">
      <c r="A25" s="6">
        <v>12</v>
      </c>
      <c r="B25" s="6" t="s">
        <v>35</v>
      </c>
      <c r="C25" s="7">
        <v>70</v>
      </c>
      <c r="D25" s="8">
        <v>35.130000000000003</v>
      </c>
      <c r="E25" s="7">
        <v>5.96</v>
      </c>
      <c r="F25" s="7">
        <v>5.96</v>
      </c>
      <c r="G25" s="7">
        <v>5.96</v>
      </c>
      <c r="H25" s="7">
        <v>5.96</v>
      </c>
      <c r="I25" s="7">
        <v>5.96</v>
      </c>
      <c r="J25" s="7">
        <v>5.96</v>
      </c>
      <c r="K25" s="7">
        <f t="shared" si="0"/>
        <v>35.76</v>
      </c>
      <c r="L25" s="7">
        <f>D25+SUM(E25:J25)</f>
        <v>70.89</v>
      </c>
      <c r="M25" s="7">
        <f>C25-L25</f>
        <v>-0.89000000000000057</v>
      </c>
      <c r="N25" s="9">
        <v>75</v>
      </c>
      <c r="O25" s="10" t="s">
        <v>36</v>
      </c>
    </row>
    <row r="26" spans="1:15" s="1" customFormat="1" x14ac:dyDescent="0.25">
      <c r="A26" s="4"/>
      <c r="B26" s="4" t="s">
        <v>23</v>
      </c>
      <c r="C26" s="11">
        <f t="shared" ref="C26:N26" si="4">SUM(C25:C25)</f>
        <v>70</v>
      </c>
      <c r="D26" s="12">
        <f t="shared" si="4"/>
        <v>35.130000000000003</v>
      </c>
      <c r="E26" s="11">
        <f t="shared" si="4"/>
        <v>5.96</v>
      </c>
      <c r="F26" s="11">
        <f t="shared" si="4"/>
        <v>5.96</v>
      </c>
      <c r="G26" s="11">
        <f t="shared" si="4"/>
        <v>5.96</v>
      </c>
      <c r="H26" s="11">
        <f t="shared" si="4"/>
        <v>5.96</v>
      </c>
      <c r="I26" s="11">
        <f t="shared" si="4"/>
        <v>5.96</v>
      </c>
      <c r="J26" s="11">
        <f t="shared" si="4"/>
        <v>5.96</v>
      </c>
      <c r="K26" s="7">
        <f t="shared" si="0"/>
        <v>35.76</v>
      </c>
      <c r="L26" s="11">
        <f t="shared" si="4"/>
        <v>70.89</v>
      </c>
      <c r="M26" s="11">
        <f t="shared" si="4"/>
        <v>-0.89000000000000057</v>
      </c>
      <c r="N26" s="13">
        <f t="shared" si="4"/>
        <v>75</v>
      </c>
      <c r="O26" s="4"/>
    </row>
    <row r="27" spans="1:15" s="1" customFormat="1" x14ac:dyDescent="0.25">
      <c r="A27" s="4" t="s">
        <v>7</v>
      </c>
      <c r="B27" s="4"/>
      <c r="C27" s="5" t="s">
        <v>8</v>
      </c>
      <c r="D27" s="5" t="s">
        <v>9</v>
      </c>
      <c r="E27" s="5" t="s">
        <v>10</v>
      </c>
      <c r="F27" s="5" t="s">
        <v>11</v>
      </c>
      <c r="G27" s="5" t="s">
        <v>12</v>
      </c>
      <c r="H27" s="5" t="s">
        <v>13</v>
      </c>
      <c r="I27" s="5" t="s">
        <v>14</v>
      </c>
      <c r="J27" s="5" t="s">
        <v>15</v>
      </c>
      <c r="K27" s="7">
        <f t="shared" si="0"/>
        <v>0</v>
      </c>
      <c r="L27" s="5" t="s">
        <v>16</v>
      </c>
      <c r="M27" s="5" t="s">
        <v>17</v>
      </c>
      <c r="N27" s="5" t="s">
        <v>18</v>
      </c>
      <c r="O27" s="4" t="s">
        <v>19</v>
      </c>
    </row>
    <row r="28" spans="1:15" x14ac:dyDescent="0.25">
      <c r="A28" s="6">
        <v>13</v>
      </c>
      <c r="B28" s="6" t="s">
        <v>37</v>
      </c>
      <c r="C28" s="7">
        <v>240</v>
      </c>
      <c r="D28" s="8">
        <v>200</v>
      </c>
      <c r="E28" s="7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f t="shared" si="0"/>
        <v>0</v>
      </c>
      <c r="L28" s="7">
        <f>D28+SUM(E28:J28)</f>
        <v>200</v>
      </c>
      <c r="M28" s="7">
        <f>L28-C28</f>
        <v>-40</v>
      </c>
      <c r="N28" s="9">
        <v>240</v>
      </c>
      <c r="O28" s="10"/>
    </row>
    <row r="29" spans="1:15" s="1" customFormat="1" x14ac:dyDescent="0.25">
      <c r="A29" s="4"/>
      <c r="B29" s="4" t="s">
        <v>23</v>
      </c>
      <c r="C29" s="11">
        <f t="shared" ref="C29:N29" si="5">SUM(C28:C28)</f>
        <v>240</v>
      </c>
      <c r="D29" s="12">
        <f t="shared" si="5"/>
        <v>200</v>
      </c>
      <c r="E29" s="11"/>
      <c r="F29" s="11">
        <f t="shared" si="5"/>
        <v>0</v>
      </c>
      <c r="G29" s="11">
        <f t="shared" si="5"/>
        <v>0</v>
      </c>
      <c r="H29" s="11">
        <f t="shared" si="5"/>
        <v>0</v>
      </c>
      <c r="I29" s="11">
        <f t="shared" si="5"/>
        <v>0</v>
      </c>
      <c r="J29" s="11">
        <f t="shared" si="5"/>
        <v>0</v>
      </c>
      <c r="K29" s="7">
        <f t="shared" si="0"/>
        <v>0</v>
      </c>
      <c r="L29" s="11">
        <f t="shared" si="5"/>
        <v>200</v>
      </c>
      <c r="M29" s="11">
        <f t="shared" si="5"/>
        <v>-40</v>
      </c>
      <c r="N29" s="13">
        <f t="shared" si="5"/>
        <v>240</v>
      </c>
      <c r="O29" s="4"/>
    </row>
    <row r="30" spans="1:15" ht="15.75" x14ac:dyDescent="0.25">
      <c r="A30" s="3" t="s">
        <v>38</v>
      </c>
      <c r="K30" s="7">
        <f t="shared" si="0"/>
        <v>0</v>
      </c>
    </row>
    <row r="31" spans="1:15" s="1" customFormat="1" x14ac:dyDescent="0.25">
      <c r="A31" s="4" t="s">
        <v>25</v>
      </c>
      <c r="B31" s="4"/>
      <c r="C31" s="5" t="s">
        <v>8</v>
      </c>
      <c r="D31" s="5" t="s">
        <v>9</v>
      </c>
      <c r="E31" s="5" t="s">
        <v>10</v>
      </c>
      <c r="F31" s="5" t="s">
        <v>11</v>
      </c>
      <c r="G31" s="5" t="s">
        <v>12</v>
      </c>
      <c r="H31" s="5" t="s">
        <v>13</v>
      </c>
      <c r="I31" s="5" t="s">
        <v>14</v>
      </c>
      <c r="J31" s="5" t="s">
        <v>15</v>
      </c>
      <c r="K31" s="5" t="s">
        <v>97</v>
      </c>
      <c r="L31" s="5" t="s">
        <v>16</v>
      </c>
      <c r="M31" s="5" t="s">
        <v>17</v>
      </c>
      <c r="N31" s="5" t="s">
        <v>18</v>
      </c>
      <c r="O31" s="4" t="s">
        <v>19</v>
      </c>
    </row>
    <row r="32" spans="1:15" x14ac:dyDescent="0.25">
      <c r="A32" s="6">
        <v>10</v>
      </c>
      <c r="B32" s="6" t="s">
        <v>39</v>
      </c>
      <c r="C32" s="7">
        <v>4000</v>
      </c>
      <c r="D32" s="8">
        <v>1485.73</v>
      </c>
      <c r="E32" s="7">
        <v>297.14999999999998</v>
      </c>
      <c r="F32" s="7">
        <v>297.14999999999998</v>
      </c>
      <c r="G32" s="7">
        <v>297.14999999999998</v>
      </c>
      <c r="H32" s="7">
        <v>297.14999999999998</v>
      </c>
      <c r="I32" s="7">
        <v>297.14999999999998</v>
      </c>
      <c r="J32" s="7">
        <v>297.14999999999998</v>
      </c>
      <c r="K32" s="7">
        <f t="shared" si="0"/>
        <v>1782.9</v>
      </c>
      <c r="L32" s="7">
        <f>D32+SUM(E32:J32)</f>
        <v>3268.63</v>
      </c>
      <c r="M32" s="7">
        <f>C32-L32</f>
        <v>731.36999999999989</v>
      </c>
      <c r="N32" s="9">
        <v>3500</v>
      </c>
      <c r="O32" s="10"/>
    </row>
    <row r="33" spans="1:15" s="1" customFormat="1" x14ac:dyDescent="0.25">
      <c r="A33" s="4"/>
      <c r="B33" s="4" t="s">
        <v>23</v>
      </c>
      <c r="C33" s="11">
        <f t="shared" ref="C33:N33" si="6">SUM(C32:C32)</f>
        <v>4000</v>
      </c>
      <c r="D33" s="12">
        <f t="shared" si="6"/>
        <v>1485.73</v>
      </c>
      <c r="E33" s="11">
        <f t="shared" si="6"/>
        <v>297.14999999999998</v>
      </c>
      <c r="F33" s="11">
        <f t="shared" si="6"/>
        <v>297.14999999999998</v>
      </c>
      <c r="G33" s="11">
        <f t="shared" si="6"/>
        <v>297.14999999999998</v>
      </c>
      <c r="H33" s="11">
        <f t="shared" si="6"/>
        <v>297.14999999999998</v>
      </c>
      <c r="I33" s="11">
        <f t="shared" si="6"/>
        <v>297.14999999999998</v>
      </c>
      <c r="J33" s="11">
        <f t="shared" si="6"/>
        <v>297.14999999999998</v>
      </c>
      <c r="K33" s="7">
        <f t="shared" si="0"/>
        <v>1782.9</v>
      </c>
      <c r="L33" s="11">
        <f t="shared" si="6"/>
        <v>3268.63</v>
      </c>
      <c r="M33" s="11">
        <f t="shared" si="6"/>
        <v>731.36999999999989</v>
      </c>
      <c r="N33" s="13">
        <f t="shared" si="6"/>
        <v>3500</v>
      </c>
      <c r="O33" s="4"/>
    </row>
    <row r="34" spans="1:15" s="1" customFormat="1" x14ac:dyDescent="0.25">
      <c r="A34" s="4" t="s">
        <v>7</v>
      </c>
      <c r="B34" s="4"/>
      <c r="C34" s="5" t="s">
        <v>8</v>
      </c>
      <c r="D34" s="5" t="s">
        <v>9</v>
      </c>
      <c r="E34" s="5" t="s">
        <v>10</v>
      </c>
      <c r="F34" s="5" t="s">
        <v>11</v>
      </c>
      <c r="G34" s="5" t="s">
        <v>12</v>
      </c>
      <c r="H34" s="5" t="s">
        <v>13</v>
      </c>
      <c r="I34" s="5" t="s">
        <v>14</v>
      </c>
      <c r="J34" s="5" t="s">
        <v>15</v>
      </c>
      <c r="K34" s="7">
        <f t="shared" si="0"/>
        <v>0</v>
      </c>
      <c r="L34" s="5" t="s">
        <v>16</v>
      </c>
      <c r="M34" s="5" t="s">
        <v>17</v>
      </c>
      <c r="N34" s="5" t="s">
        <v>18</v>
      </c>
      <c r="O34" s="4" t="s">
        <v>19</v>
      </c>
    </row>
    <row r="35" spans="1:15" x14ac:dyDescent="0.25">
      <c r="A35" s="6">
        <v>16</v>
      </c>
      <c r="B35" s="6" t="s">
        <v>40</v>
      </c>
      <c r="C35" s="7">
        <v>1500</v>
      </c>
      <c r="D35" s="8">
        <v>2479.11</v>
      </c>
      <c r="E35" s="7">
        <v>0</v>
      </c>
      <c r="F35" s="7">
        <v>0</v>
      </c>
      <c r="G35" s="7">
        <v>0</v>
      </c>
      <c r="H35" s="7"/>
      <c r="I35" s="7">
        <v>0</v>
      </c>
      <c r="J35" s="7">
        <v>0</v>
      </c>
      <c r="K35" s="7">
        <f t="shared" si="0"/>
        <v>0</v>
      </c>
      <c r="L35" s="7">
        <f>D35+SUM(E35:J35)</f>
        <v>2479.11</v>
      </c>
      <c r="M35" s="7">
        <f>L35-C35</f>
        <v>979.11000000000013</v>
      </c>
      <c r="N35" s="9">
        <v>2000</v>
      </c>
      <c r="O35" s="10" t="s">
        <v>82</v>
      </c>
    </row>
    <row r="36" spans="1:15" s="1" customFormat="1" x14ac:dyDescent="0.25">
      <c r="A36" s="4"/>
      <c r="B36" s="4" t="s">
        <v>23</v>
      </c>
      <c r="C36" s="11">
        <f t="shared" ref="C36:N36" si="7">SUM(C35:C35)</f>
        <v>1500</v>
      </c>
      <c r="D36" s="12">
        <f t="shared" si="7"/>
        <v>2479.11</v>
      </c>
      <c r="E36" s="11">
        <f t="shared" si="7"/>
        <v>0</v>
      </c>
      <c r="F36" s="11">
        <f t="shared" si="7"/>
        <v>0</v>
      </c>
      <c r="G36" s="11">
        <f t="shared" si="7"/>
        <v>0</v>
      </c>
      <c r="H36" s="11">
        <f t="shared" si="7"/>
        <v>0</v>
      </c>
      <c r="I36" s="11">
        <f t="shared" si="7"/>
        <v>0</v>
      </c>
      <c r="J36" s="11">
        <f t="shared" si="7"/>
        <v>0</v>
      </c>
      <c r="K36" s="7">
        <f t="shared" si="0"/>
        <v>0</v>
      </c>
      <c r="L36" s="11">
        <f t="shared" si="7"/>
        <v>2479.11</v>
      </c>
      <c r="M36" s="11">
        <f t="shared" si="7"/>
        <v>979.11000000000013</v>
      </c>
      <c r="N36" s="13">
        <f t="shared" si="7"/>
        <v>2000</v>
      </c>
      <c r="O36" s="4"/>
    </row>
    <row r="37" spans="1:15" ht="15.75" x14ac:dyDescent="0.25">
      <c r="A37" s="3" t="s">
        <v>41</v>
      </c>
      <c r="K37" s="7">
        <f t="shared" si="0"/>
        <v>0</v>
      </c>
    </row>
    <row r="38" spans="1:15" s="1" customFormat="1" x14ac:dyDescent="0.25">
      <c r="A38" s="4" t="s">
        <v>25</v>
      </c>
      <c r="B38" s="4"/>
      <c r="C38" s="5" t="s">
        <v>8</v>
      </c>
      <c r="D38" s="5" t="s">
        <v>9</v>
      </c>
      <c r="E38" s="5" t="s">
        <v>10</v>
      </c>
      <c r="F38" s="5" t="s">
        <v>11</v>
      </c>
      <c r="G38" s="5" t="s">
        <v>12</v>
      </c>
      <c r="H38" s="5" t="s">
        <v>13</v>
      </c>
      <c r="I38" s="5" t="s">
        <v>14</v>
      </c>
      <c r="J38" s="5" t="s">
        <v>15</v>
      </c>
      <c r="K38" s="5" t="s">
        <v>97</v>
      </c>
      <c r="L38" s="5" t="s">
        <v>16</v>
      </c>
      <c r="M38" s="5" t="s">
        <v>17</v>
      </c>
      <c r="N38" s="5" t="s">
        <v>18</v>
      </c>
      <c r="O38" s="4" t="s">
        <v>19</v>
      </c>
    </row>
    <row r="39" spans="1:15" x14ac:dyDescent="0.25">
      <c r="A39" s="6">
        <v>33</v>
      </c>
      <c r="B39" s="6" t="s">
        <v>42</v>
      </c>
      <c r="C39" s="7">
        <v>250</v>
      </c>
      <c r="D39" s="8">
        <v>0</v>
      </c>
      <c r="E39" s="7">
        <v>0</v>
      </c>
      <c r="F39" s="7">
        <v>0</v>
      </c>
      <c r="G39" s="7">
        <v>200</v>
      </c>
      <c r="H39" s="7">
        <v>0</v>
      </c>
      <c r="I39" s="7"/>
      <c r="J39" s="7">
        <v>0</v>
      </c>
      <c r="K39" s="7">
        <f t="shared" si="0"/>
        <v>200</v>
      </c>
      <c r="L39" s="7">
        <f>D39+SUM(E39:J39)</f>
        <v>200</v>
      </c>
      <c r="M39" s="7">
        <f>C39-L39</f>
        <v>50</v>
      </c>
      <c r="N39" s="9">
        <v>210</v>
      </c>
      <c r="O39" s="10" t="s">
        <v>100</v>
      </c>
    </row>
    <row r="40" spans="1:15" s="1" customFormat="1" x14ac:dyDescent="0.25">
      <c r="A40" s="4"/>
      <c r="B40" s="4" t="s">
        <v>23</v>
      </c>
      <c r="C40" s="11">
        <f t="shared" ref="C40:N40" si="8">SUM(C39:C39)</f>
        <v>250</v>
      </c>
      <c r="D40" s="12">
        <f t="shared" si="8"/>
        <v>0</v>
      </c>
      <c r="E40" s="11">
        <f t="shared" si="8"/>
        <v>0</v>
      </c>
      <c r="F40" s="11">
        <f t="shared" si="8"/>
        <v>0</v>
      </c>
      <c r="G40" s="11">
        <f t="shared" si="8"/>
        <v>200</v>
      </c>
      <c r="H40" s="11">
        <f t="shared" si="8"/>
        <v>0</v>
      </c>
      <c r="I40" s="11"/>
      <c r="J40" s="11">
        <f t="shared" si="8"/>
        <v>0</v>
      </c>
      <c r="K40" s="7">
        <f t="shared" si="0"/>
        <v>200</v>
      </c>
      <c r="L40" s="11">
        <f t="shared" si="8"/>
        <v>200</v>
      </c>
      <c r="M40" s="11">
        <f t="shared" si="8"/>
        <v>50</v>
      </c>
      <c r="N40" s="13">
        <f t="shared" si="8"/>
        <v>210</v>
      </c>
      <c r="O40" s="4"/>
    </row>
    <row r="41" spans="1:15" ht="15.75" x14ac:dyDescent="0.25">
      <c r="A41" s="3" t="s">
        <v>43</v>
      </c>
      <c r="K41" s="7">
        <f t="shared" si="0"/>
        <v>0</v>
      </c>
    </row>
    <row r="42" spans="1:15" s="1" customFormat="1" x14ac:dyDescent="0.25">
      <c r="A42" s="4" t="s">
        <v>7</v>
      </c>
      <c r="B42" s="4"/>
      <c r="C42" s="5" t="s">
        <v>8</v>
      </c>
      <c r="D42" s="5" t="s">
        <v>9</v>
      </c>
      <c r="E42" s="5" t="s">
        <v>10</v>
      </c>
      <c r="F42" s="5" t="s">
        <v>11</v>
      </c>
      <c r="G42" s="5" t="s">
        <v>12</v>
      </c>
      <c r="H42" s="5" t="s">
        <v>13</v>
      </c>
      <c r="I42" s="5" t="s">
        <v>14</v>
      </c>
      <c r="J42" s="5" t="s">
        <v>15</v>
      </c>
      <c r="K42" s="5" t="s">
        <v>97</v>
      </c>
      <c r="L42" s="5" t="s">
        <v>16</v>
      </c>
      <c r="M42" s="5" t="s">
        <v>17</v>
      </c>
      <c r="N42" s="5" t="s">
        <v>18</v>
      </c>
      <c r="O42" s="4" t="s">
        <v>19</v>
      </c>
    </row>
    <row r="43" spans="1:15" x14ac:dyDescent="0.25">
      <c r="A43" s="6">
        <v>17</v>
      </c>
      <c r="B43" s="6" t="s">
        <v>44</v>
      </c>
      <c r="C43" s="7">
        <v>0</v>
      </c>
      <c r="D43" s="8">
        <v>737.84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f t="shared" si="0"/>
        <v>0</v>
      </c>
      <c r="L43" s="7">
        <f>D43+SUM(E43:J43)</f>
        <v>737.84</v>
      </c>
      <c r="M43" s="7">
        <f>L43-C43</f>
        <v>737.84</v>
      </c>
      <c r="N43" s="9">
        <v>0</v>
      </c>
      <c r="O43" s="10" t="s">
        <v>92</v>
      </c>
    </row>
    <row r="44" spans="1:15" s="1" customFormat="1" x14ac:dyDescent="0.25">
      <c r="A44" s="4"/>
      <c r="B44" s="4" t="s">
        <v>23</v>
      </c>
      <c r="C44" s="11">
        <f t="shared" ref="C44:N44" si="9">SUM(C43:C43)</f>
        <v>0</v>
      </c>
      <c r="D44" s="12">
        <f t="shared" si="9"/>
        <v>737.84</v>
      </c>
      <c r="E44" s="11">
        <f t="shared" si="9"/>
        <v>0</v>
      </c>
      <c r="F44" s="11">
        <f t="shared" si="9"/>
        <v>0</v>
      </c>
      <c r="G44" s="11">
        <f t="shared" si="9"/>
        <v>0</v>
      </c>
      <c r="H44" s="11">
        <f t="shared" si="9"/>
        <v>0</v>
      </c>
      <c r="I44" s="11">
        <f t="shared" si="9"/>
        <v>0</v>
      </c>
      <c r="J44" s="11">
        <f t="shared" si="9"/>
        <v>0</v>
      </c>
      <c r="K44" s="7">
        <f t="shared" si="0"/>
        <v>0</v>
      </c>
      <c r="L44" s="11">
        <f t="shared" si="9"/>
        <v>737.84</v>
      </c>
      <c r="M44" s="11">
        <f t="shared" si="9"/>
        <v>737.84</v>
      </c>
      <c r="N44" s="13">
        <f t="shared" si="9"/>
        <v>0</v>
      </c>
      <c r="O44" s="4"/>
    </row>
    <row r="45" spans="1:15" ht="15.75" x14ac:dyDescent="0.25">
      <c r="A45" s="3" t="s">
        <v>45</v>
      </c>
      <c r="K45" s="7">
        <f t="shared" si="0"/>
        <v>0</v>
      </c>
    </row>
    <row r="46" spans="1:15" s="1" customFormat="1" x14ac:dyDescent="0.25">
      <c r="A46" s="4" t="s">
        <v>25</v>
      </c>
      <c r="B46" s="4"/>
      <c r="C46" s="5" t="s">
        <v>8</v>
      </c>
      <c r="D46" s="5" t="s">
        <v>9</v>
      </c>
      <c r="E46" s="5" t="s">
        <v>10</v>
      </c>
      <c r="F46" s="5" t="s">
        <v>11</v>
      </c>
      <c r="G46" s="5" t="s">
        <v>12</v>
      </c>
      <c r="H46" s="5" t="s">
        <v>13</v>
      </c>
      <c r="I46" s="5" t="s">
        <v>14</v>
      </c>
      <c r="J46" s="5" t="s">
        <v>15</v>
      </c>
      <c r="K46" s="5" t="s">
        <v>97</v>
      </c>
      <c r="L46" s="5" t="s">
        <v>16</v>
      </c>
      <c r="M46" s="5" t="s">
        <v>17</v>
      </c>
      <c r="N46" s="5" t="s">
        <v>18</v>
      </c>
      <c r="O46" s="4" t="s">
        <v>19</v>
      </c>
    </row>
    <row r="47" spans="1:15" x14ac:dyDescent="0.25">
      <c r="A47" s="6">
        <v>25</v>
      </c>
      <c r="B47" s="6" t="s">
        <v>46</v>
      </c>
      <c r="C47" s="7">
        <v>250</v>
      </c>
      <c r="D47" s="8">
        <v>0</v>
      </c>
      <c r="E47" s="7"/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f t="shared" si="0"/>
        <v>0</v>
      </c>
      <c r="L47" s="7">
        <f>D47+SUM(E47:J47)</f>
        <v>0</v>
      </c>
      <c r="M47" s="7">
        <f>C47-L47</f>
        <v>250</v>
      </c>
      <c r="N47" s="9">
        <v>140</v>
      </c>
      <c r="O47" s="10" t="s">
        <v>84</v>
      </c>
    </row>
    <row r="48" spans="1:15" s="1" customFormat="1" x14ac:dyDescent="0.25">
      <c r="A48" s="4"/>
      <c r="B48" s="4" t="s">
        <v>23</v>
      </c>
      <c r="C48" s="11">
        <f t="shared" ref="C48:N48" si="10">SUM(C47:C47)</f>
        <v>250</v>
      </c>
      <c r="D48" s="12">
        <f t="shared" si="10"/>
        <v>0</v>
      </c>
      <c r="E48" s="11"/>
      <c r="F48" s="11">
        <f t="shared" si="10"/>
        <v>0</v>
      </c>
      <c r="G48" s="11">
        <f t="shared" si="10"/>
        <v>0</v>
      </c>
      <c r="H48" s="11">
        <f t="shared" si="10"/>
        <v>0</v>
      </c>
      <c r="I48" s="11">
        <f t="shared" si="10"/>
        <v>0</v>
      </c>
      <c r="J48" s="11">
        <f t="shared" si="10"/>
        <v>0</v>
      </c>
      <c r="K48" s="7">
        <f t="shared" si="0"/>
        <v>0</v>
      </c>
      <c r="L48" s="11">
        <f t="shared" si="10"/>
        <v>0</v>
      </c>
      <c r="M48" s="11">
        <f t="shared" si="10"/>
        <v>250</v>
      </c>
      <c r="N48" s="13">
        <f t="shared" si="10"/>
        <v>140</v>
      </c>
      <c r="O48" s="4"/>
    </row>
    <row r="49" spans="1:15" ht="15.75" x14ac:dyDescent="0.25">
      <c r="A49" s="3" t="s">
        <v>47</v>
      </c>
      <c r="K49" s="7">
        <f t="shared" si="0"/>
        <v>0</v>
      </c>
    </row>
    <row r="50" spans="1:15" s="1" customFormat="1" x14ac:dyDescent="0.25">
      <c r="A50" s="4" t="s">
        <v>25</v>
      </c>
      <c r="B50" s="4"/>
      <c r="C50" s="5" t="s">
        <v>8</v>
      </c>
      <c r="D50" s="5" t="s">
        <v>9</v>
      </c>
      <c r="E50" s="5" t="s">
        <v>10</v>
      </c>
      <c r="F50" s="5" t="s">
        <v>11</v>
      </c>
      <c r="G50" s="5" t="s">
        <v>12</v>
      </c>
      <c r="H50" s="5" t="s">
        <v>13</v>
      </c>
      <c r="I50" s="5" t="s">
        <v>14</v>
      </c>
      <c r="J50" s="5" t="s">
        <v>15</v>
      </c>
      <c r="K50" s="5" t="s">
        <v>97</v>
      </c>
      <c r="L50" s="5" t="s">
        <v>16</v>
      </c>
      <c r="M50" s="5" t="s">
        <v>17</v>
      </c>
      <c r="N50" s="5" t="s">
        <v>18</v>
      </c>
      <c r="O50" s="4" t="s">
        <v>19</v>
      </c>
    </row>
    <row r="51" spans="1:15" x14ac:dyDescent="0.25">
      <c r="A51" s="6">
        <v>8</v>
      </c>
      <c r="B51" s="6" t="s">
        <v>48</v>
      </c>
      <c r="C51" s="7">
        <v>1200</v>
      </c>
      <c r="D51" s="8">
        <v>530.84</v>
      </c>
      <c r="E51" s="7">
        <v>109.2</v>
      </c>
      <c r="F51" s="7">
        <v>109.2</v>
      </c>
      <c r="G51" s="7">
        <v>109.2</v>
      </c>
      <c r="H51" s="7">
        <v>109.2</v>
      </c>
      <c r="I51" s="7">
        <v>109.2</v>
      </c>
      <c r="J51" s="7">
        <v>109.2</v>
      </c>
      <c r="K51" s="7">
        <f t="shared" si="0"/>
        <v>655.20000000000005</v>
      </c>
      <c r="L51" s="7">
        <f>D51+SUM(E51:J51)</f>
        <v>1186.04</v>
      </c>
      <c r="M51" s="7">
        <f>C51-L51</f>
        <v>13.960000000000036</v>
      </c>
      <c r="N51" s="9">
        <f>109.2*12*1.03</f>
        <v>1349.7120000000002</v>
      </c>
      <c r="O51" s="10" t="s">
        <v>93</v>
      </c>
    </row>
    <row r="52" spans="1:15" s="1" customFormat="1" x14ac:dyDescent="0.25">
      <c r="A52" s="4"/>
      <c r="B52" s="4" t="s">
        <v>23</v>
      </c>
      <c r="C52" s="11">
        <f t="shared" ref="C52:N52" si="11">SUM(C51:C51)</f>
        <v>1200</v>
      </c>
      <c r="D52" s="12">
        <f t="shared" si="11"/>
        <v>530.84</v>
      </c>
      <c r="E52" s="11">
        <f t="shared" si="11"/>
        <v>109.2</v>
      </c>
      <c r="F52" s="11">
        <f t="shared" si="11"/>
        <v>109.2</v>
      </c>
      <c r="G52" s="11">
        <f t="shared" si="11"/>
        <v>109.2</v>
      </c>
      <c r="H52" s="11">
        <f t="shared" si="11"/>
        <v>109.2</v>
      </c>
      <c r="I52" s="11">
        <f t="shared" si="11"/>
        <v>109.2</v>
      </c>
      <c r="J52" s="11">
        <f t="shared" si="11"/>
        <v>109.2</v>
      </c>
      <c r="K52" s="7">
        <f t="shared" si="0"/>
        <v>655.20000000000005</v>
      </c>
      <c r="L52" s="11">
        <f t="shared" si="11"/>
        <v>1186.04</v>
      </c>
      <c r="M52" s="11">
        <f t="shared" si="11"/>
        <v>13.960000000000036</v>
      </c>
      <c r="N52" s="13">
        <f t="shared" si="11"/>
        <v>1349.7120000000002</v>
      </c>
      <c r="O52" s="4"/>
    </row>
    <row r="53" spans="1:15" ht="15.75" x14ac:dyDescent="0.25">
      <c r="A53" s="3" t="s">
        <v>49</v>
      </c>
      <c r="K53" s="7">
        <f t="shared" si="0"/>
        <v>0</v>
      </c>
    </row>
    <row r="54" spans="1:15" s="1" customFormat="1" x14ac:dyDescent="0.25">
      <c r="A54" s="4" t="s">
        <v>25</v>
      </c>
      <c r="B54" s="4"/>
      <c r="C54" s="5" t="s">
        <v>8</v>
      </c>
      <c r="D54" s="5" t="s">
        <v>9</v>
      </c>
      <c r="E54" s="5" t="s">
        <v>10</v>
      </c>
      <c r="F54" s="5" t="s">
        <v>11</v>
      </c>
      <c r="G54" s="5" t="s">
        <v>12</v>
      </c>
      <c r="H54" s="5" t="s">
        <v>13</v>
      </c>
      <c r="I54" s="5" t="s">
        <v>14</v>
      </c>
      <c r="J54" s="5" t="s">
        <v>15</v>
      </c>
      <c r="K54" s="5" t="s">
        <v>97</v>
      </c>
      <c r="L54" s="5" t="s">
        <v>16</v>
      </c>
      <c r="M54" s="5" t="s">
        <v>17</v>
      </c>
      <c r="N54" s="5" t="s">
        <v>18</v>
      </c>
      <c r="O54" s="4" t="s">
        <v>19</v>
      </c>
    </row>
    <row r="55" spans="1:15" x14ac:dyDescent="0.25">
      <c r="A55" s="6">
        <v>24</v>
      </c>
      <c r="B55" s="6" t="s">
        <v>50</v>
      </c>
      <c r="C55" s="7">
        <v>2100</v>
      </c>
      <c r="D55" s="8">
        <v>275</v>
      </c>
      <c r="E55" s="7">
        <v>0</v>
      </c>
      <c r="F55" s="7">
        <v>150</v>
      </c>
      <c r="G55" s="7">
        <v>550</v>
      </c>
      <c r="H55" s="7">
        <v>0</v>
      </c>
      <c r="I55" s="7">
        <v>175</v>
      </c>
      <c r="J55" s="7">
        <v>0</v>
      </c>
      <c r="K55" s="7">
        <f t="shared" si="0"/>
        <v>875</v>
      </c>
      <c r="L55" s="7">
        <f>D55+SUM(E55:J55)</f>
        <v>1150</v>
      </c>
      <c r="M55" s="7">
        <f>C55-L55</f>
        <v>950</v>
      </c>
      <c r="N55" s="9">
        <v>2000</v>
      </c>
      <c r="O55" s="10" t="s">
        <v>94</v>
      </c>
    </row>
    <row r="56" spans="1:15" x14ac:dyDescent="0.25">
      <c r="A56" s="6"/>
      <c r="B56" s="6" t="s">
        <v>83</v>
      </c>
      <c r="C56" s="7">
        <v>2000</v>
      </c>
      <c r="E56" s="8">
        <v>1934.38</v>
      </c>
      <c r="F56" s="7"/>
      <c r="G56" s="7"/>
      <c r="H56" s="7"/>
      <c r="I56" s="7"/>
      <c r="J56" s="7"/>
      <c r="K56" s="7">
        <f t="shared" si="0"/>
        <v>1934.38</v>
      </c>
      <c r="L56" s="7">
        <f>D56+SUM(E56:J56)</f>
        <v>1934.38</v>
      </c>
      <c r="M56" s="7">
        <f>C56-L56</f>
        <v>65.619999999999891</v>
      </c>
      <c r="N56" s="9">
        <v>2000</v>
      </c>
      <c r="O56" s="10"/>
    </row>
    <row r="57" spans="1:15" s="1" customFormat="1" x14ac:dyDescent="0.25">
      <c r="A57" s="4"/>
      <c r="B57" s="4" t="s">
        <v>23</v>
      </c>
      <c r="C57" s="11">
        <f>SUM(C55:C56)</f>
        <v>4100</v>
      </c>
      <c r="D57" s="12">
        <f t="shared" ref="D57:J57" si="12">SUM(D55:D55)</f>
        <v>275</v>
      </c>
      <c r="E57" s="11">
        <f t="shared" si="12"/>
        <v>0</v>
      </c>
      <c r="F57" s="11">
        <f t="shared" si="12"/>
        <v>150</v>
      </c>
      <c r="G57" s="11">
        <f t="shared" si="12"/>
        <v>550</v>
      </c>
      <c r="H57" s="11">
        <f t="shared" si="12"/>
        <v>0</v>
      </c>
      <c r="I57" s="11">
        <f t="shared" si="12"/>
        <v>175</v>
      </c>
      <c r="J57" s="11">
        <f t="shared" si="12"/>
        <v>0</v>
      </c>
      <c r="K57" s="7">
        <f t="shared" si="0"/>
        <v>875</v>
      </c>
      <c r="L57" s="11">
        <f>SUM(L55:L56)</f>
        <v>3084.38</v>
      </c>
      <c r="M57" s="11">
        <f t="shared" ref="M57:N57" si="13">SUM(M55:M56)</f>
        <v>1015.6199999999999</v>
      </c>
      <c r="N57" s="11">
        <f t="shared" si="13"/>
        <v>4000</v>
      </c>
      <c r="O57" s="4"/>
    </row>
    <row r="58" spans="1:15" ht="15.75" x14ac:dyDescent="0.25">
      <c r="A58" s="3" t="s">
        <v>51</v>
      </c>
      <c r="K58" s="7">
        <f t="shared" si="0"/>
        <v>0</v>
      </c>
    </row>
    <row r="59" spans="1:15" s="1" customFormat="1" x14ac:dyDescent="0.25">
      <c r="A59" s="4" t="s">
        <v>25</v>
      </c>
      <c r="B59" s="4"/>
      <c r="C59" s="5" t="s">
        <v>8</v>
      </c>
      <c r="D59" s="5" t="s">
        <v>9</v>
      </c>
      <c r="E59" s="5" t="s">
        <v>10</v>
      </c>
      <c r="F59" s="5" t="s">
        <v>11</v>
      </c>
      <c r="G59" s="5" t="s">
        <v>12</v>
      </c>
      <c r="H59" s="5" t="s">
        <v>13</v>
      </c>
      <c r="I59" s="5" t="s">
        <v>14</v>
      </c>
      <c r="J59" s="5" t="s">
        <v>15</v>
      </c>
      <c r="K59" s="5" t="s">
        <v>97</v>
      </c>
      <c r="L59" s="5" t="s">
        <v>16</v>
      </c>
      <c r="M59" s="5" t="s">
        <v>17</v>
      </c>
      <c r="N59" s="5" t="s">
        <v>18</v>
      </c>
      <c r="O59" s="4" t="s">
        <v>19</v>
      </c>
    </row>
    <row r="60" spans="1:15" ht="30" x14ac:dyDescent="0.25">
      <c r="A60" s="6">
        <v>9</v>
      </c>
      <c r="B60" s="6" t="s">
        <v>52</v>
      </c>
      <c r="C60" s="7">
        <v>6400</v>
      </c>
      <c r="D60" s="8">
        <v>2662.5</v>
      </c>
      <c r="E60" s="7">
        <v>584.4</v>
      </c>
      <c r="F60" s="7">
        <v>584.4</v>
      </c>
      <c r="G60" s="7">
        <v>0</v>
      </c>
      <c r="H60" s="7">
        <v>0</v>
      </c>
      <c r="I60" s="7">
        <v>0</v>
      </c>
      <c r="J60" s="7">
        <v>584.4</v>
      </c>
      <c r="K60" s="7">
        <f t="shared" si="0"/>
        <v>1753.1999999999998</v>
      </c>
      <c r="L60" s="7">
        <f>D60+SUM(E60:J60)</f>
        <v>4415.7</v>
      </c>
      <c r="M60" s="7">
        <f>C60-L60</f>
        <v>1984.3000000000002</v>
      </c>
      <c r="N60" s="9">
        <v>6735</v>
      </c>
      <c r="O60" s="10" t="s">
        <v>121</v>
      </c>
    </row>
    <row r="61" spans="1:15" ht="30" x14ac:dyDescent="0.25">
      <c r="A61" s="6">
        <v>38</v>
      </c>
      <c r="B61" s="6" t="s">
        <v>53</v>
      </c>
      <c r="C61" s="7">
        <v>1100</v>
      </c>
      <c r="D61" s="8">
        <v>1100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f t="shared" si="0"/>
        <v>0</v>
      </c>
      <c r="L61" s="7">
        <f>D61+SUM(E61:J61)</f>
        <v>1100</v>
      </c>
      <c r="M61" s="7">
        <f>C61-L61</f>
        <v>0</v>
      </c>
      <c r="N61" s="9">
        <v>1100</v>
      </c>
      <c r="O61" s="10" t="s">
        <v>95</v>
      </c>
    </row>
    <row r="62" spans="1:15" s="1" customFormat="1" x14ac:dyDescent="0.25">
      <c r="A62" s="4"/>
      <c r="B62" s="4" t="s">
        <v>23</v>
      </c>
      <c r="C62" s="11">
        <f t="shared" ref="C62:N62" si="14">SUM(C60:C61)</f>
        <v>7500</v>
      </c>
      <c r="D62" s="12">
        <f t="shared" si="14"/>
        <v>3762.5</v>
      </c>
      <c r="E62" s="11">
        <f t="shared" si="14"/>
        <v>584.4</v>
      </c>
      <c r="F62" s="11">
        <f t="shared" si="14"/>
        <v>584.4</v>
      </c>
      <c r="G62" s="11">
        <f t="shared" si="14"/>
        <v>0</v>
      </c>
      <c r="H62" s="11">
        <f t="shared" si="14"/>
        <v>0</v>
      </c>
      <c r="I62" s="11">
        <f t="shared" si="14"/>
        <v>0</v>
      </c>
      <c r="J62" s="11">
        <f t="shared" si="14"/>
        <v>584.4</v>
      </c>
      <c r="K62" s="7">
        <f t="shared" si="0"/>
        <v>1753.1999999999998</v>
      </c>
      <c r="L62" s="11">
        <f t="shared" si="14"/>
        <v>5515.7</v>
      </c>
      <c r="M62" s="11">
        <f t="shared" si="14"/>
        <v>1984.3000000000002</v>
      </c>
      <c r="N62" s="13">
        <f t="shared" si="14"/>
        <v>7835</v>
      </c>
      <c r="O62" s="4"/>
    </row>
    <row r="63" spans="1:15" s="1" customFormat="1" x14ac:dyDescent="0.25">
      <c r="A63" s="4" t="s">
        <v>7</v>
      </c>
      <c r="B63" s="4"/>
      <c r="C63" s="5" t="s">
        <v>8</v>
      </c>
      <c r="D63" s="5" t="s">
        <v>9</v>
      </c>
      <c r="E63" s="5" t="s">
        <v>10</v>
      </c>
      <c r="F63" s="5" t="s">
        <v>11</v>
      </c>
      <c r="G63" s="5" t="s">
        <v>12</v>
      </c>
      <c r="H63" s="5" t="s">
        <v>13</v>
      </c>
      <c r="I63" s="5" t="s">
        <v>14</v>
      </c>
      <c r="J63" s="5" t="s">
        <v>15</v>
      </c>
      <c r="K63" s="5" t="s">
        <v>97</v>
      </c>
      <c r="L63" s="5" t="s">
        <v>16</v>
      </c>
      <c r="M63" s="5" t="s">
        <v>17</v>
      </c>
      <c r="N63" s="5" t="s">
        <v>18</v>
      </c>
      <c r="O63" s="4" t="s">
        <v>19</v>
      </c>
    </row>
    <row r="64" spans="1:15" x14ac:dyDescent="0.25">
      <c r="A64" s="6">
        <v>14</v>
      </c>
      <c r="B64" s="6" t="s">
        <v>54</v>
      </c>
      <c r="C64" s="7">
        <v>356</v>
      </c>
      <c r="D64" s="8">
        <v>356.39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f t="shared" ref="K64:K107" si="15">SUM(E64:J64)</f>
        <v>0</v>
      </c>
      <c r="L64" s="7">
        <f>D64+SUM(E64:J64)</f>
        <v>356.39</v>
      </c>
      <c r="M64" s="7">
        <f>L64-C64</f>
        <v>0.38999999999998636</v>
      </c>
      <c r="N64" s="9">
        <v>356</v>
      </c>
      <c r="O64" s="10" t="s">
        <v>22</v>
      </c>
    </row>
    <row r="65" spans="1:15" s="1" customFormat="1" x14ac:dyDescent="0.25">
      <c r="A65" s="4"/>
      <c r="B65" s="4" t="s">
        <v>23</v>
      </c>
      <c r="C65" s="11">
        <f t="shared" ref="C65:N65" si="16">SUM(C64:C64)</f>
        <v>356</v>
      </c>
      <c r="D65" s="12">
        <f t="shared" si="16"/>
        <v>356.39</v>
      </c>
      <c r="E65" s="11">
        <f t="shared" si="16"/>
        <v>0</v>
      </c>
      <c r="F65" s="11">
        <f t="shared" si="16"/>
        <v>0</v>
      </c>
      <c r="G65" s="11">
        <f t="shared" si="16"/>
        <v>0</v>
      </c>
      <c r="H65" s="11">
        <f t="shared" si="16"/>
        <v>0</v>
      </c>
      <c r="I65" s="11">
        <f t="shared" si="16"/>
        <v>0</v>
      </c>
      <c r="J65" s="11">
        <f t="shared" si="16"/>
        <v>0</v>
      </c>
      <c r="K65" s="7">
        <f t="shared" si="15"/>
        <v>0</v>
      </c>
      <c r="L65" s="11">
        <f t="shared" si="16"/>
        <v>356.39</v>
      </c>
      <c r="M65" s="11">
        <f t="shared" si="16"/>
        <v>0.38999999999998636</v>
      </c>
      <c r="N65" s="13">
        <f t="shared" si="16"/>
        <v>356</v>
      </c>
      <c r="O65" s="4"/>
    </row>
    <row r="66" spans="1:15" ht="15.75" x14ac:dyDescent="0.25">
      <c r="A66" s="3" t="s">
        <v>55</v>
      </c>
      <c r="K66" s="7">
        <f t="shared" si="15"/>
        <v>0</v>
      </c>
    </row>
    <row r="67" spans="1:15" s="1" customFormat="1" x14ac:dyDescent="0.25">
      <c r="A67" s="4" t="s">
        <v>25</v>
      </c>
      <c r="B67" s="4"/>
      <c r="C67" s="5" t="s">
        <v>8</v>
      </c>
      <c r="D67" s="5" t="s">
        <v>9</v>
      </c>
      <c r="E67" s="5" t="s">
        <v>10</v>
      </c>
      <c r="F67" s="5" t="s">
        <v>11</v>
      </c>
      <c r="G67" s="5" t="s">
        <v>12</v>
      </c>
      <c r="H67" s="5" t="s">
        <v>13</v>
      </c>
      <c r="I67" s="5" t="s">
        <v>14</v>
      </c>
      <c r="J67" s="5" t="s">
        <v>15</v>
      </c>
      <c r="K67" s="5" t="s">
        <v>97</v>
      </c>
      <c r="L67" s="5" t="s">
        <v>16</v>
      </c>
      <c r="M67" s="5" t="s">
        <v>17</v>
      </c>
      <c r="N67" s="5" t="s">
        <v>18</v>
      </c>
      <c r="O67" s="4" t="s">
        <v>19</v>
      </c>
    </row>
    <row r="68" spans="1:15" x14ac:dyDescent="0.25">
      <c r="A68" s="6">
        <v>21</v>
      </c>
      <c r="B68" s="6" t="s">
        <v>56</v>
      </c>
      <c r="C68" s="7">
        <v>500</v>
      </c>
      <c r="D68" s="8">
        <v>396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f t="shared" si="15"/>
        <v>0</v>
      </c>
      <c r="L68" s="7">
        <f>D68+SUM(E68:J68)</f>
        <v>396</v>
      </c>
      <c r="M68" s="7">
        <f>C68-L68</f>
        <v>104</v>
      </c>
      <c r="N68" s="9">
        <v>410</v>
      </c>
      <c r="O68" s="10" t="s">
        <v>57</v>
      </c>
    </row>
    <row r="69" spans="1:15" s="1" customFormat="1" x14ac:dyDescent="0.25">
      <c r="A69" s="4"/>
      <c r="B69" s="4" t="s">
        <v>23</v>
      </c>
      <c r="C69" s="11">
        <f t="shared" ref="C69:N69" si="17">SUM(C68:C68)</f>
        <v>500</v>
      </c>
      <c r="D69" s="12">
        <f t="shared" si="17"/>
        <v>396</v>
      </c>
      <c r="E69" s="11">
        <f t="shared" si="17"/>
        <v>0</v>
      </c>
      <c r="F69" s="11">
        <f t="shared" si="17"/>
        <v>0</v>
      </c>
      <c r="G69" s="11">
        <f t="shared" si="17"/>
        <v>0</v>
      </c>
      <c r="H69" s="11">
        <f t="shared" si="17"/>
        <v>0</v>
      </c>
      <c r="I69" s="11">
        <f t="shared" si="17"/>
        <v>0</v>
      </c>
      <c r="J69" s="11">
        <f t="shared" si="17"/>
        <v>0</v>
      </c>
      <c r="K69" s="7">
        <f t="shared" si="15"/>
        <v>0</v>
      </c>
      <c r="L69" s="11">
        <f t="shared" si="17"/>
        <v>396</v>
      </c>
      <c r="M69" s="11">
        <f t="shared" si="17"/>
        <v>104</v>
      </c>
      <c r="N69" s="13">
        <f t="shared" si="17"/>
        <v>410</v>
      </c>
      <c r="O69" s="4"/>
    </row>
    <row r="70" spans="1:15" ht="15.75" x14ac:dyDescent="0.25">
      <c r="A70" s="3" t="s">
        <v>58</v>
      </c>
      <c r="K70" s="7">
        <f t="shared" si="15"/>
        <v>0</v>
      </c>
    </row>
    <row r="71" spans="1:15" s="1" customFormat="1" x14ac:dyDescent="0.25">
      <c r="A71" s="4" t="s">
        <v>25</v>
      </c>
      <c r="B71" s="4"/>
      <c r="C71" s="5" t="s">
        <v>8</v>
      </c>
      <c r="D71" s="5" t="s">
        <v>9</v>
      </c>
      <c r="E71" s="5" t="s">
        <v>10</v>
      </c>
      <c r="F71" s="5" t="s">
        <v>11</v>
      </c>
      <c r="G71" s="5" t="s">
        <v>12</v>
      </c>
      <c r="H71" s="5" t="s">
        <v>13</v>
      </c>
      <c r="I71" s="5" t="s">
        <v>14</v>
      </c>
      <c r="J71" s="5" t="s">
        <v>15</v>
      </c>
      <c r="K71" s="5" t="s">
        <v>97</v>
      </c>
      <c r="L71" s="5" t="s">
        <v>16</v>
      </c>
      <c r="M71" s="5" t="s">
        <v>17</v>
      </c>
      <c r="N71" s="5" t="s">
        <v>18</v>
      </c>
      <c r="O71" s="4" t="s">
        <v>19</v>
      </c>
    </row>
    <row r="72" spans="1:15" x14ac:dyDescent="0.25">
      <c r="A72" s="6">
        <v>3</v>
      </c>
      <c r="B72" s="6" t="s">
        <v>59</v>
      </c>
      <c r="C72" s="7">
        <v>400</v>
      </c>
      <c r="D72" s="8">
        <v>0</v>
      </c>
      <c r="E72" s="7">
        <v>378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f t="shared" si="15"/>
        <v>378</v>
      </c>
      <c r="L72" s="7">
        <f>D72+SUM(E72:J72)</f>
        <v>378</v>
      </c>
      <c r="M72" s="7">
        <f>C72-L72</f>
        <v>22</v>
      </c>
      <c r="N72" s="9">
        <v>390</v>
      </c>
      <c r="O72" s="10" t="s">
        <v>80</v>
      </c>
    </row>
    <row r="73" spans="1:15" x14ac:dyDescent="0.25">
      <c r="A73" s="6">
        <v>4</v>
      </c>
      <c r="B73" s="6" t="s">
        <v>60</v>
      </c>
      <c r="C73" s="7">
        <v>180</v>
      </c>
      <c r="D73" s="8">
        <f>34.9+4*11.2</f>
        <v>79.699999999999989</v>
      </c>
      <c r="E73" s="21">
        <v>11.4</v>
      </c>
      <c r="F73" s="21">
        <v>11.4</v>
      </c>
      <c r="G73" s="21">
        <v>11.4</v>
      </c>
      <c r="H73" s="21">
        <v>11.4</v>
      </c>
      <c r="I73" s="21">
        <v>11.4</v>
      </c>
      <c r="J73" s="21">
        <v>11.4</v>
      </c>
      <c r="K73" s="7">
        <f>11.4*6</f>
        <v>68.400000000000006</v>
      </c>
      <c r="L73" s="7">
        <f>D73+SUM(E73:J73)</f>
        <v>148.1</v>
      </c>
      <c r="M73" s="7">
        <f>C73-L73</f>
        <v>31.900000000000006</v>
      </c>
      <c r="N73" s="9">
        <f>(105*1.033)+(11.4*12)</f>
        <v>245.26499999999999</v>
      </c>
      <c r="O73" s="10" t="s">
        <v>98</v>
      </c>
    </row>
    <row r="74" spans="1:15" s="1" customFormat="1" x14ac:dyDescent="0.25">
      <c r="A74" s="4"/>
      <c r="B74" s="4" t="s">
        <v>23</v>
      </c>
      <c r="C74" s="11">
        <f t="shared" ref="C74:N74" si="18">SUM(C72:C73)</f>
        <v>580</v>
      </c>
      <c r="D74" s="12">
        <f t="shared" si="18"/>
        <v>79.699999999999989</v>
      </c>
      <c r="E74" s="11">
        <f t="shared" si="18"/>
        <v>389.4</v>
      </c>
      <c r="F74" s="11">
        <f t="shared" si="18"/>
        <v>11.4</v>
      </c>
      <c r="G74" s="11">
        <f t="shared" si="18"/>
        <v>11.4</v>
      </c>
      <c r="H74" s="11">
        <f t="shared" si="18"/>
        <v>11.4</v>
      </c>
      <c r="I74" s="11">
        <f t="shared" si="18"/>
        <v>11.4</v>
      </c>
      <c r="J74" s="11">
        <f t="shared" si="18"/>
        <v>11.4</v>
      </c>
      <c r="K74" s="7">
        <f t="shared" si="15"/>
        <v>446.39999999999986</v>
      </c>
      <c r="L74" s="11">
        <f t="shared" si="18"/>
        <v>526.1</v>
      </c>
      <c r="M74" s="11">
        <f t="shared" si="18"/>
        <v>53.900000000000006</v>
      </c>
      <c r="N74" s="13">
        <f t="shared" si="18"/>
        <v>635.26499999999999</v>
      </c>
      <c r="O74" s="4"/>
    </row>
    <row r="75" spans="1:15" ht="15.75" x14ac:dyDescent="0.25">
      <c r="A75" s="3" t="s">
        <v>61</v>
      </c>
      <c r="K75" s="7">
        <f t="shared" si="15"/>
        <v>0</v>
      </c>
    </row>
    <row r="76" spans="1:15" s="1" customFormat="1" x14ac:dyDescent="0.25">
      <c r="A76" s="4" t="s">
        <v>7</v>
      </c>
      <c r="B76" s="4"/>
      <c r="C76" s="5" t="s">
        <v>8</v>
      </c>
      <c r="D76" s="5" t="s">
        <v>9</v>
      </c>
      <c r="E76" s="5" t="s">
        <v>10</v>
      </c>
      <c r="F76" s="5" t="s">
        <v>11</v>
      </c>
      <c r="G76" s="5" t="s">
        <v>12</v>
      </c>
      <c r="H76" s="5" t="s">
        <v>13</v>
      </c>
      <c r="I76" s="5" t="s">
        <v>14</v>
      </c>
      <c r="J76" s="5" t="s">
        <v>15</v>
      </c>
      <c r="K76" s="5" t="s">
        <v>97</v>
      </c>
      <c r="L76" s="5" t="s">
        <v>16</v>
      </c>
      <c r="M76" s="5" t="s">
        <v>17</v>
      </c>
      <c r="N76" s="5" t="s">
        <v>18</v>
      </c>
      <c r="O76" s="4" t="s">
        <v>19</v>
      </c>
    </row>
    <row r="77" spans="1:15" x14ac:dyDescent="0.25">
      <c r="A77" s="6">
        <v>15</v>
      </c>
      <c r="B77" s="6" t="s">
        <v>61</v>
      </c>
      <c r="C77" s="7">
        <v>24000</v>
      </c>
      <c r="D77" s="8">
        <v>24000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f t="shared" si="15"/>
        <v>0</v>
      </c>
      <c r="L77" s="7">
        <f>D77+SUM(E77:J77)</f>
        <v>24000</v>
      </c>
      <c r="M77" s="7">
        <f>L77-C77</f>
        <v>0</v>
      </c>
      <c r="N77" s="9">
        <v>24720</v>
      </c>
      <c r="O77" s="10" t="s">
        <v>87</v>
      </c>
    </row>
    <row r="78" spans="1:15" s="1" customFormat="1" x14ac:dyDescent="0.25">
      <c r="A78" s="4"/>
      <c r="B78" s="4" t="s">
        <v>23</v>
      </c>
      <c r="C78" s="11">
        <f t="shared" ref="C78:N78" si="19">SUM(C77:C77)</f>
        <v>24000</v>
      </c>
      <c r="D78" s="12">
        <f t="shared" si="19"/>
        <v>24000</v>
      </c>
      <c r="E78" s="11">
        <f t="shared" si="19"/>
        <v>0</v>
      </c>
      <c r="F78" s="11">
        <f t="shared" si="19"/>
        <v>0</v>
      </c>
      <c r="G78" s="11">
        <f t="shared" si="19"/>
        <v>0</v>
      </c>
      <c r="H78" s="11">
        <f t="shared" si="19"/>
        <v>0</v>
      </c>
      <c r="I78" s="11">
        <f t="shared" si="19"/>
        <v>0</v>
      </c>
      <c r="J78" s="11">
        <f t="shared" si="19"/>
        <v>0</v>
      </c>
      <c r="K78" s="7">
        <f t="shared" si="15"/>
        <v>0</v>
      </c>
      <c r="L78" s="11">
        <f t="shared" si="19"/>
        <v>24000</v>
      </c>
      <c r="M78" s="11">
        <f t="shared" si="19"/>
        <v>0</v>
      </c>
      <c r="N78" s="13">
        <f t="shared" si="19"/>
        <v>24720</v>
      </c>
      <c r="O78" s="4"/>
    </row>
    <row r="79" spans="1:15" ht="15.75" x14ac:dyDescent="0.25">
      <c r="A79" s="3" t="s">
        <v>62</v>
      </c>
      <c r="K79" s="7">
        <f t="shared" si="15"/>
        <v>0</v>
      </c>
    </row>
    <row r="80" spans="1:15" s="1" customFormat="1" x14ac:dyDescent="0.25">
      <c r="A80" s="4" t="s">
        <v>25</v>
      </c>
      <c r="B80" s="4"/>
      <c r="C80" s="5" t="s">
        <v>8</v>
      </c>
      <c r="D80" s="5" t="s">
        <v>9</v>
      </c>
      <c r="E80" s="5" t="s">
        <v>10</v>
      </c>
      <c r="F80" s="5" t="s">
        <v>11</v>
      </c>
      <c r="G80" s="5" t="s">
        <v>12</v>
      </c>
      <c r="H80" s="5" t="s">
        <v>13</v>
      </c>
      <c r="I80" s="5" t="s">
        <v>14</v>
      </c>
      <c r="J80" s="5" t="s">
        <v>15</v>
      </c>
      <c r="K80" s="5" t="s">
        <v>97</v>
      </c>
      <c r="L80" s="5" t="s">
        <v>16</v>
      </c>
      <c r="M80" s="5" t="s">
        <v>17</v>
      </c>
      <c r="N80" s="5" t="s">
        <v>18</v>
      </c>
      <c r="O80" s="4" t="s">
        <v>19</v>
      </c>
    </row>
    <row r="81" spans="1:15" x14ac:dyDescent="0.25">
      <c r="A81" s="6">
        <v>22</v>
      </c>
      <c r="B81" s="6" t="s">
        <v>63</v>
      </c>
      <c r="C81" s="7">
        <v>180</v>
      </c>
      <c r="D81" s="8">
        <v>158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f t="shared" si="15"/>
        <v>0</v>
      </c>
      <c r="L81" s="7">
        <f>D81+SUM(E81:J81)</f>
        <v>158</v>
      </c>
      <c r="M81" s="7">
        <f>C81-L81</f>
        <v>22</v>
      </c>
      <c r="N81" s="9">
        <f>1.03*D81</f>
        <v>162.74</v>
      </c>
      <c r="O81" s="10" t="s">
        <v>64</v>
      </c>
    </row>
    <row r="82" spans="1:15" x14ac:dyDescent="0.25">
      <c r="A82" s="6">
        <v>37</v>
      </c>
      <c r="B82" s="6" t="s">
        <v>65</v>
      </c>
      <c r="C82" s="7">
        <v>210</v>
      </c>
      <c r="D82" s="8">
        <v>210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f t="shared" si="15"/>
        <v>0</v>
      </c>
      <c r="L82" s="7">
        <f>D82+SUM(E82:J82)</f>
        <v>210</v>
      </c>
      <c r="M82" s="7">
        <f>C82-L82</f>
        <v>0</v>
      </c>
      <c r="N82" s="9">
        <f>1.03*D82</f>
        <v>216.3</v>
      </c>
      <c r="O82" s="10" t="s">
        <v>66</v>
      </c>
    </row>
    <row r="83" spans="1:15" s="1" customFormat="1" x14ac:dyDescent="0.25">
      <c r="A83" s="4"/>
      <c r="B83" s="4" t="s">
        <v>23</v>
      </c>
      <c r="C83" s="11">
        <f t="shared" ref="C83:N83" si="20">SUM(C81:C82)</f>
        <v>390</v>
      </c>
      <c r="D83" s="12">
        <f t="shared" si="20"/>
        <v>368</v>
      </c>
      <c r="E83" s="11">
        <f t="shared" si="20"/>
        <v>0</v>
      </c>
      <c r="F83" s="11">
        <f t="shared" si="20"/>
        <v>0</v>
      </c>
      <c r="G83" s="11">
        <f t="shared" si="20"/>
        <v>0</v>
      </c>
      <c r="H83" s="11">
        <f t="shared" si="20"/>
        <v>0</v>
      </c>
      <c r="I83" s="11">
        <f t="shared" si="20"/>
        <v>0</v>
      </c>
      <c r="J83" s="11">
        <f t="shared" si="20"/>
        <v>0</v>
      </c>
      <c r="K83" s="7">
        <f t="shared" si="15"/>
        <v>0</v>
      </c>
      <c r="L83" s="11">
        <f t="shared" si="20"/>
        <v>368</v>
      </c>
      <c r="M83" s="11">
        <f t="shared" si="20"/>
        <v>22</v>
      </c>
      <c r="N83" s="13">
        <f t="shared" si="20"/>
        <v>379.04</v>
      </c>
      <c r="O83" s="4"/>
    </row>
    <row r="84" spans="1:15" ht="15.75" x14ac:dyDescent="0.25">
      <c r="A84" s="3" t="s">
        <v>67</v>
      </c>
      <c r="K84" s="7">
        <f t="shared" si="15"/>
        <v>0</v>
      </c>
    </row>
    <row r="85" spans="1:15" s="1" customFormat="1" x14ac:dyDescent="0.25">
      <c r="A85" s="4" t="s">
        <v>25</v>
      </c>
      <c r="B85" s="4"/>
      <c r="C85" s="5" t="s">
        <v>8</v>
      </c>
      <c r="D85" s="5" t="s">
        <v>9</v>
      </c>
      <c r="E85" s="5" t="s">
        <v>10</v>
      </c>
      <c r="F85" s="5" t="s">
        <v>11</v>
      </c>
      <c r="G85" s="5" t="s">
        <v>12</v>
      </c>
      <c r="H85" s="5" t="s">
        <v>13</v>
      </c>
      <c r="I85" s="5" t="s">
        <v>14</v>
      </c>
      <c r="J85" s="5" t="s">
        <v>15</v>
      </c>
      <c r="K85" s="5" t="s">
        <v>97</v>
      </c>
      <c r="L85" s="5" t="s">
        <v>16</v>
      </c>
      <c r="M85" s="5" t="s">
        <v>17</v>
      </c>
      <c r="N85" s="5" t="s">
        <v>18</v>
      </c>
      <c r="O85" s="4" t="s">
        <v>19</v>
      </c>
    </row>
    <row r="86" spans="1:15" x14ac:dyDescent="0.25">
      <c r="A86" s="6">
        <v>39</v>
      </c>
      <c r="B86" s="6" t="s">
        <v>67</v>
      </c>
      <c r="C86" s="7">
        <v>0</v>
      </c>
      <c r="D86" s="8">
        <v>100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f t="shared" si="15"/>
        <v>0</v>
      </c>
      <c r="L86" s="7">
        <f>D86+SUM(E86:J86)</f>
        <v>100</v>
      </c>
      <c r="M86" s="7">
        <f>C86-L86</f>
        <v>-100</v>
      </c>
      <c r="N86" s="9"/>
      <c r="O86" s="10" t="s">
        <v>79</v>
      </c>
    </row>
    <row r="87" spans="1:15" s="1" customFormat="1" x14ac:dyDescent="0.25">
      <c r="A87" s="4"/>
      <c r="B87" s="4" t="s">
        <v>23</v>
      </c>
      <c r="C87" s="11">
        <f t="shared" ref="C87:N87" si="21">SUM(C86:C86)</f>
        <v>0</v>
      </c>
      <c r="D87" s="12">
        <f t="shared" si="21"/>
        <v>100</v>
      </c>
      <c r="E87" s="11">
        <f t="shared" si="21"/>
        <v>0</v>
      </c>
      <c r="F87" s="11">
        <f t="shared" si="21"/>
        <v>0</v>
      </c>
      <c r="G87" s="11">
        <f t="shared" si="21"/>
        <v>0</v>
      </c>
      <c r="H87" s="11">
        <f t="shared" si="21"/>
        <v>0</v>
      </c>
      <c r="I87" s="11">
        <f t="shared" si="21"/>
        <v>0</v>
      </c>
      <c r="J87" s="11">
        <f t="shared" si="21"/>
        <v>0</v>
      </c>
      <c r="K87" s="7">
        <f t="shared" si="15"/>
        <v>0</v>
      </c>
      <c r="L87" s="11">
        <f t="shared" si="21"/>
        <v>100</v>
      </c>
      <c r="M87" s="11">
        <f t="shared" si="21"/>
        <v>-100</v>
      </c>
      <c r="N87" s="13">
        <f t="shared" si="21"/>
        <v>0</v>
      </c>
      <c r="O87" s="18" t="s">
        <v>81</v>
      </c>
    </row>
    <row r="88" spans="1:15" ht="15.75" x14ac:dyDescent="0.25">
      <c r="A88" s="3" t="s">
        <v>68</v>
      </c>
      <c r="K88" s="7">
        <f t="shared" si="15"/>
        <v>0</v>
      </c>
    </row>
    <row r="89" spans="1:15" s="1" customFormat="1" x14ac:dyDescent="0.25">
      <c r="A89" s="4" t="s">
        <v>25</v>
      </c>
      <c r="B89" s="4"/>
      <c r="C89" s="5" t="s">
        <v>8</v>
      </c>
      <c r="D89" s="5" t="s">
        <v>9</v>
      </c>
      <c r="E89" s="5" t="s">
        <v>10</v>
      </c>
      <c r="F89" s="5" t="s">
        <v>11</v>
      </c>
      <c r="G89" s="5" t="s">
        <v>12</v>
      </c>
      <c r="H89" s="5" t="s">
        <v>13</v>
      </c>
      <c r="I89" s="5" t="s">
        <v>14</v>
      </c>
      <c r="J89" s="5" t="s">
        <v>15</v>
      </c>
      <c r="K89" s="5" t="s">
        <v>97</v>
      </c>
      <c r="L89" s="5" t="s">
        <v>16</v>
      </c>
      <c r="M89" s="5" t="s">
        <v>17</v>
      </c>
      <c r="N89" s="5" t="s">
        <v>18</v>
      </c>
      <c r="O89" s="4" t="s">
        <v>19</v>
      </c>
    </row>
    <row r="90" spans="1:15" x14ac:dyDescent="0.25">
      <c r="A90" s="6">
        <v>20</v>
      </c>
      <c r="B90" s="6" t="s">
        <v>68</v>
      </c>
      <c r="C90" s="7">
        <v>400</v>
      </c>
      <c r="D90" s="8">
        <v>195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f t="shared" si="15"/>
        <v>0</v>
      </c>
      <c r="L90" s="7">
        <f>D90+SUM(E90:J90)</f>
        <v>195</v>
      </c>
      <c r="M90" s="7">
        <f>C90-L90</f>
        <v>205</v>
      </c>
      <c r="N90" s="9">
        <v>400</v>
      </c>
      <c r="O90" s="10" t="s">
        <v>86</v>
      </c>
    </row>
    <row r="91" spans="1:15" s="1" customFormat="1" x14ac:dyDescent="0.25">
      <c r="A91" s="4"/>
      <c r="B91" s="4" t="s">
        <v>23</v>
      </c>
      <c r="C91" s="11">
        <f t="shared" ref="C91:N91" si="22">SUM(C90:C90)</f>
        <v>400</v>
      </c>
      <c r="D91" s="12">
        <f t="shared" si="22"/>
        <v>195</v>
      </c>
      <c r="E91" s="11">
        <f t="shared" si="22"/>
        <v>0</v>
      </c>
      <c r="F91" s="11">
        <f t="shared" si="22"/>
        <v>0</v>
      </c>
      <c r="G91" s="11">
        <f t="shared" si="22"/>
        <v>0</v>
      </c>
      <c r="H91" s="11">
        <f t="shared" si="22"/>
        <v>0</v>
      </c>
      <c r="I91" s="11">
        <f t="shared" si="22"/>
        <v>0</v>
      </c>
      <c r="J91" s="11">
        <f t="shared" si="22"/>
        <v>0</v>
      </c>
      <c r="K91" s="7">
        <f t="shared" si="15"/>
        <v>0</v>
      </c>
      <c r="L91" s="11">
        <f t="shared" si="22"/>
        <v>195</v>
      </c>
      <c r="M91" s="11">
        <f t="shared" si="22"/>
        <v>205</v>
      </c>
      <c r="N91" s="13">
        <f t="shared" si="22"/>
        <v>400</v>
      </c>
      <c r="O91" s="4"/>
    </row>
    <row r="92" spans="1:15" ht="15.75" x14ac:dyDescent="0.25">
      <c r="A92" s="3" t="s">
        <v>69</v>
      </c>
      <c r="K92" s="7">
        <f t="shared" si="15"/>
        <v>0</v>
      </c>
    </row>
    <row r="93" spans="1:15" s="1" customFormat="1" x14ac:dyDescent="0.25">
      <c r="A93" s="4" t="s">
        <v>25</v>
      </c>
      <c r="B93" s="4"/>
      <c r="C93" s="5" t="s">
        <v>8</v>
      </c>
      <c r="D93" s="5" t="s">
        <v>9</v>
      </c>
      <c r="E93" s="5" t="s">
        <v>10</v>
      </c>
      <c r="F93" s="5" t="s">
        <v>11</v>
      </c>
      <c r="G93" s="5" t="s">
        <v>12</v>
      </c>
      <c r="H93" s="5" t="s">
        <v>13</v>
      </c>
      <c r="I93" s="5" t="s">
        <v>14</v>
      </c>
      <c r="J93" s="5" t="s">
        <v>15</v>
      </c>
      <c r="K93" s="5" t="s">
        <v>97</v>
      </c>
      <c r="L93" s="5" t="s">
        <v>16</v>
      </c>
      <c r="M93" s="5" t="s">
        <v>17</v>
      </c>
      <c r="N93" s="5" t="s">
        <v>18</v>
      </c>
      <c r="O93" s="4" t="s">
        <v>19</v>
      </c>
    </row>
    <row r="94" spans="1:15" x14ac:dyDescent="0.25">
      <c r="A94" s="6">
        <v>19</v>
      </c>
      <c r="B94" s="6" t="s">
        <v>70</v>
      </c>
      <c r="C94" s="7">
        <v>750</v>
      </c>
      <c r="D94" s="8">
        <v>750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f t="shared" si="15"/>
        <v>0</v>
      </c>
      <c r="L94" s="7">
        <f>D94+SUM(E94:J94)</f>
        <v>750</v>
      </c>
      <c r="M94" s="7">
        <f>C94-L94</f>
        <v>0</v>
      </c>
      <c r="N94" s="9">
        <v>2750</v>
      </c>
      <c r="O94" s="18" t="s">
        <v>102</v>
      </c>
    </row>
    <row r="95" spans="1:15" s="1" customFormat="1" x14ac:dyDescent="0.25">
      <c r="A95" s="4"/>
      <c r="B95" s="4" t="s">
        <v>23</v>
      </c>
      <c r="C95" s="11">
        <f t="shared" ref="C95:J95" si="23">SUM(C94:C94)</f>
        <v>750</v>
      </c>
      <c r="D95" s="12">
        <f t="shared" si="23"/>
        <v>750</v>
      </c>
      <c r="E95" s="11">
        <f t="shared" si="23"/>
        <v>0</v>
      </c>
      <c r="F95" s="11">
        <f t="shared" si="23"/>
        <v>0</v>
      </c>
      <c r="G95" s="11">
        <f t="shared" si="23"/>
        <v>0</v>
      </c>
      <c r="H95" s="11">
        <f t="shared" si="23"/>
        <v>0</v>
      </c>
      <c r="I95" s="11">
        <f t="shared" si="23"/>
        <v>0</v>
      </c>
      <c r="J95" s="11">
        <f t="shared" si="23"/>
        <v>0</v>
      </c>
      <c r="K95" s="7">
        <f t="shared" si="15"/>
        <v>0</v>
      </c>
      <c r="L95" s="11">
        <f>SUM(L94:L94)</f>
        <v>750</v>
      </c>
      <c r="M95" s="11">
        <f>SUM(M94:M94)</f>
        <v>0</v>
      </c>
      <c r="N95" s="13">
        <v>2750</v>
      </c>
      <c r="O95" s="18" t="s">
        <v>130</v>
      </c>
    </row>
    <row r="96" spans="1:15" s="1" customFormat="1" x14ac:dyDescent="0.25">
      <c r="A96" s="4" t="s">
        <v>7</v>
      </c>
      <c r="B96" s="4"/>
      <c r="C96" s="5" t="s">
        <v>8</v>
      </c>
      <c r="D96" s="5" t="s">
        <v>9</v>
      </c>
      <c r="E96" s="5" t="s">
        <v>10</v>
      </c>
      <c r="F96" s="5" t="s">
        <v>11</v>
      </c>
      <c r="G96" s="5" t="s">
        <v>12</v>
      </c>
      <c r="H96" s="5" t="s">
        <v>13</v>
      </c>
      <c r="I96" s="5" t="s">
        <v>14</v>
      </c>
      <c r="J96" s="5" t="s">
        <v>15</v>
      </c>
      <c r="K96" s="7">
        <f t="shared" si="15"/>
        <v>0</v>
      </c>
      <c r="L96" s="5" t="s">
        <v>16</v>
      </c>
      <c r="M96" s="5" t="s">
        <v>17</v>
      </c>
      <c r="N96" s="5" t="s">
        <v>18</v>
      </c>
      <c r="O96" s="4" t="s">
        <v>19</v>
      </c>
    </row>
    <row r="97" spans="1:15" s="1" customFormat="1" x14ac:dyDescent="0.25">
      <c r="A97" s="18">
        <v>19</v>
      </c>
      <c r="B97" s="18" t="s">
        <v>101</v>
      </c>
      <c r="C97" s="11">
        <v>0</v>
      </c>
      <c r="D97" s="12">
        <v>0</v>
      </c>
      <c r="E97" s="11"/>
      <c r="F97" s="11"/>
      <c r="G97" s="11"/>
      <c r="H97" s="11"/>
      <c r="I97" s="11"/>
      <c r="J97" s="11"/>
      <c r="K97" s="7"/>
      <c r="L97" s="11"/>
      <c r="M97" s="11"/>
      <c r="N97" s="13">
        <v>2000</v>
      </c>
      <c r="O97" s="18" t="s">
        <v>131</v>
      </c>
    </row>
    <row r="98" spans="1:15" s="1" customFormat="1" x14ac:dyDescent="0.25">
      <c r="A98" s="4"/>
      <c r="B98" s="4" t="s">
        <v>23</v>
      </c>
      <c r="C98" s="11">
        <v>0</v>
      </c>
      <c r="D98" s="12">
        <v>0</v>
      </c>
      <c r="E98" s="11"/>
      <c r="F98" s="11"/>
      <c r="G98" s="11"/>
      <c r="H98" s="11"/>
      <c r="I98" s="11"/>
      <c r="J98" s="11"/>
      <c r="K98" s="7"/>
      <c r="L98" s="11"/>
      <c r="M98" s="11"/>
      <c r="N98" s="13">
        <f>N97</f>
        <v>2000</v>
      </c>
      <c r="O98" s="4"/>
    </row>
    <row r="99" spans="1:15" ht="15.75" x14ac:dyDescent="0.25">
      <c r="A99" s="3" t="s">
        <v>71</v>
      </c>
      <c r="K99" s="19">
        <f t="shared" si="15"/>
        <v>0</v>
      </c>
    </row>
    <row r="100" spans="1:15" s="1" customFormat="1" x14ac:dyDescent="0.25">
      <c r="A100" s="4" t="s">
        <v>25</v>
      </c>
      <c r="B100" s="4"/>
      <c r="C100" s="5" t="s">
        <v>8</v>
      </c>
      <c r="D100" s="5" t="s">
        <v>9</v>
      </c>
      <c r="E100" s="5" t="s">
        <v>10</v>
      </c>
      <c r="F100" s="5" t="s">
        <v>11</v>
      </c>
      <c r="G100" s="5" t="s">
        <v>12</v>
      </c>
      <c r="H100" s="5" t="s">
        <v>13</v>
      </c>
      <c r="I100" s="5" t="s">
        <v>14</v>
      </c>
      <c r="J100" s="5" t="s">
        <v>15</v>
      </c>
      <c r="K100" s="5" t="s">
        <v>97</v>
      </c>
      <c r="L100" s="5" t="s">
        <v>16</v>
      </c>
      <c r="M100" s="5" t="s">
        <v>17</v>
      </c>
      <c r="N100" s="5" t="s">
        <v>18</v>
      </c>
      <c r="O100" s="4" t="s">
        <v>19</v>
      </c>
    </row>
    <row r="101" spans="1:15" x14ac:dyDescent="0.25">
      <c r="A101" s="6">
        <v>31</v>
      </c>
      <c r="B101" s="6" t="s">
        <v>72</v>
      </c>
      <c r="C101" s="7">
        <v>400</v>
      </c>
      <c r="D101" s="8">
        <v>190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f t="shared" si="15"/>
        <v>0</v>
      </c>
      <c r="L101" s="7">
        <f>D101+SUM(E101:J101)</f>
        <v>190</v>
      </c>
      <c r="M101" s="7">
        <f>C101-L101</f>
        <v>210</v>
      </c>
      <c r="N101" s="9">
        <v>200</v>
      </c>
      <c r="O101" s="10" t="s">
        <v>85</v>
      </c>
    </row>
    <row r="102" spans="1:15" x14ac:dyDescent="0.25">
      <c r="A102" s="6">
        <v>34</v>
      </c>
      <c r="B102" s="6" t="s">
        <v>73</v>
      </c>
      <c r="C102" s="7">
        <v>3000</v>
      </c>
      <c r="D102" s="8">
        <v>2339.9899999999998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f t="shared" si="15"/>
        <v>0</v>
      </c>
      <c r="L102" s="7">
        <f>D102+SUM(E102:J102)</f>
        <v>2339.9899999999998</v>
      </c>
      <c r="M102" s="7">
        <f>C102-L102</f>
        <v>660.01000000000022</v>
      </c>
      <c r="N102" s="9">
        <v>150</v>
      </c>
      <c r="O102" s="10" t="s">
        <v>74</v>
      </c>
    </row>
    <row r="103" spans="1:15" x14ac:dyDescent="0.25">
      <c r="A103" s="6">
        <v>36</v>
      </c>
      <c r="B103" s="6" t="s">
        <v>75</v>
      </c>
      <c r="C103" s="7">
        <v>0</v>
      </c>
      <c r="D103" s="8">
        <v>50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f t="shared" si="15"/>
        <v>0</v>
      </c>
      <c r="L103" s="7">
        <f>D103+SUM(E103:J103)</f>
        <v>50</v>
      </c>
      <c r="M103" s="7">
        <f>C103-L103</f>
        <v>-50</v>
      </c>
      <c r="N103" s="9">
        <v>50</v>
      </c>
      <c r="O103" s="10" t="s">
        <v>76</v>
      </c>
    </row>
    <row r="104" spans="1:15" s="1" customFormat="1" x14ac:dyDescent="0.25">
      <c r="A104" s="4"/>
      <c r="B104" s="4" t="s">
        <v>23</v>
      </c>
      <c r="C104" s="11">
        <f t="shared" ref="C104:N104" si="24">SUM(C101:C103)</f>
        <v>3400</v>
      </c>
      <c r="D104" s="12">
        <f t="shared" si="24"/>
        <v>2579.9899999999998</v>
      </c>
      <c r="E104" s="11">
        <f t="shared" si="24"/>
        <v>0</v>
      </c>
      <c r="F104" s="11">
        <f t="shared" si="24"/>
        <v>0</v>
      </c>
      <c r="G104" s="11">
        <f t="shared" si="24"/>
        <v>0</v>
      </c>
      <c r="H104" s="11">
        <f t="shared" si="24"/>
        <v>0</v>
      </c>
      <c r="I104" s="11">
        <f t="shared" si="24"/>
        <v>0</v>
      </c>
      <c r="J104" s="11">
        <f t="shared" si="24"/>
        <v>0</v>
      </c>
      <c r="K104" s="7">
        <f t="shared" si="15"/>
        <v>0</v>
      </c>
      <c r="L104" s="11">
        <f t="shared" si="24"/>
        <v>2579.9899999999998</v>
      </c>
      <c r="M104" s="11">
        <f t="shared" si="24"/>
        <v>820.01000000000022</v>
      </c>
      <c r="N104" s="13">
        <f t="shared" si="24"/>
        <v>400</v>
      </c>
      <c r="O104" s="4"/>
    </row>
    <row r="105" spans="1:15" ht="15.75" thickBot="1" x14ac:dyDescent="0.3">
      <c r="K105" s="7">
        <f t="shared" si="15"/>
        <v>0</v>
      </c>
    </row>
    <row r="106" spans="1:15" s="1" customFormat="1" ht="16.5" thickTop="1" thickBot="1" x14ac:dyDescent="0.3">
      <c r="A106" s="14"/>
      <c r="B106" s="14" t="s">
        <v>77</v>
      </c>
      <c r="C106" s="15">
        <f t="shared" ref="C106:J106" si="25">C17+C22+C26+C33+C40+C48+C52+C57+C62+C69+C74+C83+C87+C91+C95+C104</f>
        <v>33365</v>
      </c>
      <c r="D106" s="16">
        <f t="shared" si="25"/>
        <v>15473.85</v>
      </c>
      <c r="E106" s="15">
        <f t="shared" si="25"/>
        <v>2397.21</v>
      </c>
      <c r="F106" s="15">
        <f t="shared" si="25"/>
        <v>1854.21</v>
      </c>
      <c r="G106" s="15">
        <f t="shared" si="25"/>
        <v>1869.8100000000002</v>
      </c>
      <c r="H106" s="15">
        <f t="shared" si="25"/>
        <v>1119.8100000000002</v>
      </c>
      <c r="I106" s="15">
        <f t="shared" si="25"/>
        <v>1294.8100000000002</v>
      </c>
      <c r="J106" s="15">
        <f t="shared" si="25"/>
        <v>1704.21</v>
      </c>
      <c r="K106" s="16">
        <f t="shared" si="15"/>
        <v>10240.060000000001</v>
      </c>
      <c r="L106" s="15">
        <f>L17+L22+L26+L33+L40+L48+L52+L57+L62+L69+L74+L83+L87+L91+L95+L104</f>
        <v>27648.29</v>
      </c>
      <c r="M106" s="15">
        <f>M17+M22+M26+M33+M40+M48+M52+M57+M62+M69+M74+M83+M87+M91+M95+M104</f>
        <v>5716.7099999999991</v>
      </c>
      <c r="N106" s="17">
        <f>N17+N22+N26+N33+N40+N48+N52+N57+N62+N69+N74+N83+N87+N91+N95+N104</f>
        <v>31161.339</v>
      </c>
      <c r="O106" s="4"/>
    </row>
    <row r="107" spans="1:15" s="1" customFormat="1" ht="15.75" thickTop="1" x14ac:dyDescent="0.25">
      <c r="A107" s="14"/>
      <c r="B107" s="14" t="s">
        <v>78</v>
      </c>
      <c r="C107" s="15">
        <f t="shared" ref="C107:J107" si="26">C10+C29+C36+C44+C65+C78</f>
        <v>26256</v>
      </c>
      <c r="D107" s="16">
        <f t="shared" si="26"/>
        <v>27933.34</v>
      </c>
      <c r="E107" s="15">
        <f t="shared" si="26"/>
        <v>0</v>
      </c>
      <c r="F107" s="15">
        <f t="shared" si="26"/>
        <v>0</v>
      </c>
      <c r="G107" s="15">
        <f t="shared" si="26"/>
        <v>0</v>
      </c>
      <c r="H107" s="15">
        <f t="shared" si="26"/>
        <v>0</v>
      </c>
      <c r="I107" s="15">
        <f t="shared" si="26"/>
        <v>0</v>
      </c>
      <c r="J107" s="15">
        <f t="shared" si="26"/>
        <v>0</v>
      </c>
      <c r="K107" s="16">
        <f t="shared" si="15"/>
        <v>0</v>
      </c>
      <c r="L107" s="15">
        <f>L10+L29+L36+L44+L65+L78</f>
        <v>27933.34</v>
      </c>
      <c r="M107" s="15">
        <f>M10+M29+M36+M44+M65+M78</f>
        <v>1677.3400000000001</v>
      </c>
      <c r="N107" s="17">
        <f>N10+N29+N36+N44+N65+N78+N98</f>
        <v>29476</v>
      </c>
      <c r="O107" s="4"/>
    </row>
    <row r="110" spans="1:15" x14ac:dyDescent="0.25">
      <c r="B110" t="s">
        <v>103</v>
      </c>
    </row>
    <row r="111" spans="1:15" x14ac:dyDescent="0.25">
      <c r="B111" t="s">
        <v>104</v>
      </c>
    </row>
    <row r="112" spans="1:15" x14ac:dyDescent="0.25">
      <c r="B112" t="s">
        <v>105</v>
      </c>
    </row>
    <row r="113" spans="2:6" x14ac:dyDescent="0.25">
      <c r="B113" t="s">
        <v>96</v>
      </c>
      <c r="C113" t="s">
        <v>8</v>
      </c>
      <c r="D113" t="s">
        <v>106</v>
      </c>
      <c r="E113" t="s">
        <v>17</v>
      </c>
      <c r="F113" t="s">
        <v>107</v>
      </c>
    </row>
    <row r="114" spans="2:6" x14ac:dyDescent="0.25">
      <c r="B114" t="s">
        <v>52</v>
      </c>
      <c r="C114">
        <f>C60</f>
        <v>6400</v>
      </c>
      <c r="D114">
        <f>L60</f>
        <v>4415.7</v>
      </c>
      <c r="E114">
        <f>M60</f>
        <v>1984.3000000000002</v>
      </c>
      <c r="F114" t="s">
        <v>108</v>
      </c>
    </row>
    <row r="115" spans="2:6" x14ac:dyDescent="0.25">
      <c r="B115" t="s">
        <v>109</v>
      </c>
      <c r="C115">
        <f>C55</f>
        <v>2100</v>
      </c>
      <c r="D115">
        <f>L55</f>
        <v>1150</v>
      </c>
      <c r="E115">
        <f>M55</f>
        <v>950</v>
      </c>
      <c r="F115" t="s">
        <v>110</v>
      </c>
    </row>
    <row r="116" spans="2:6" x14ac:dyDescent="0.25">
      <c r="B116" t="s">
        <v>111</v>
      </c>
      <c r="C116">
        <f>C32</f>
        <v>4000</v>
      </c>
      <c r="D116">
        <f>L32</f>
        <v>3268.63</v>
      </c>
      <c r="E116">
        <f>M32</f>
        <v>731.36999999999989</v>
      </c>
      <c r="F116" t="s">
        <v>112</v>
      </c>
    </row>
    <row r="117" spans="2:6" x14ac:dyDescent="0.25">
      <c r="B117" t="s">
        <v>73</v>
      </c>
      <c r="C117">
        <f>C102</f>
        <v>3000</v>
      </c>
      <c r="D117">
        <f>L102</f>
        <v>2339.9899999999998</v>
      </c>
      <c r="E117">
        <f>M102</f>
        <v>660.01000000000022</v>
      </c>
      <c r="F117" t="s">
        <v>113</v>
      </c>
    </row>
    <row r="120" spans="2:6" x14ac:dyDescent="0.25">
      <c r="B120" t="s">
        <v>114</v>
      </c>
    </row>
    <row r="121" spans="2:6" x14ac:dyDescent="0.25">
      <c r="B121" t="s">
        <v>96</v>
      </c>
      <c r="C121" t="s">
        <v>8</v>
      </c>
      <c r="D121" t="s">
        <v>106</v>
      </c>
      <c r="E121" t="s">
        <v>17</v>
      </c>
      <c r="F121" t="s">
        <v>107</v>
      </c>
    </row>
    <row r="122" spans="2:6" x14ac:dyDescent="0.25">
      <c r="B122" t="s">
        <v>115</v>
      </c>
      <c r="C122">
        <f>C35</f>
        <v>1500</v>
      </c>
      <c r="D122">
        <f>L35</f>
        <v>2479.11</v>
      </c>
      <c r="E122">
        <f>M35</f>
        <v>979.11000000000013</v>
      </c>
      <c r="F122" t="s">
        <v>116</v>
      </c>
    </row>
    <row r="123" spans="2:6" x14ac:dyDescent="0.25">
      <c r="B123" t="s">
        <v>117</v>
      </c>
      <c r="C123">
        <f>C43</f>
        <v>0</v>
      </c>
      <c r="D123">
        <f>L43</f>
        <v>737.84</v>
      </c>
      <c r="E123">
        <f>M43</f>
        <v>737.84</v>
      </c>
      <c r="F123" t="s">
        <v>118</v>
      </c>
    </row>
    <row r="126" spans="2:6" x14ac:dyDescent="0.25">
      <c r="B126" t="s">
        <v>78</v>
      </c>
      <c r="C126">
        <f>C107</f>
        <v>26256</v>
      </c>
      <c r="D126">
        <f>L107</f>
        <v>27933.34</v>
      </c>
      <c r="E126">
        <f>M107</f>
        <v>1677.3400000000001</v>
      </c>
      <c r="F126" t="s">
        <v>119</v>
      </c>
    </row>
    <row r="128" spans="2:6" x14ac:dyDescent="0.25">
      <c r="B128" t="s">
        <v>120</v>
      </c>
    </row>
  </sheetData>
  <mergeCells count="3">
    <mergeCell ref="A1:O1"/>
    <mergeCell ref="A2:O2"/>
    <mergeCell ref="A3:O3"/>
  </mergeCells>
  <pageMargins left="0.75" right="0.75" top="0.75" bottom="0.5" header="0.511811023622047" footer="0.511811023622047"/>
  <pageSetup orientation="portrait" horizontalDpi="300" verticalDpi="300"/>
  <ignoredErrors>
    <ignoredError sqref="K8:K9 K13:K16 K43 K51 K55:K57 K60:K61 K68 K72 K11 K49 K53 K58 K66 K70 K75" formulaRange="1"/>
    <ignoredError sqref="K10 K92 K88 K84 K79 K94 K90:K91 K86:K87 K81:K83 K77:K78 K101:K107 K74 K69 K64:K65 K62 K52 K45 K47:K48 K44 K41 K37 K30 K23 K18 K39:K40 K32:K36 K25:K29 K20:K22 K17" formula="1" formulaRange="1"/>
    <ignoredError sqref="K80 K85 K89 K93 K99:K100 K73 K63 K46 K19 K24 K31 K38 K9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E4299-9D4D-4A30-BC90-94902BE5CF1A}">
  <dimension ref="A1:G7"/>
  <sheetViews>
    <sheetView workbookViewId="0">
      <selection activeCell="G6" sqref="G6"/>
    </sheetView>
  </sheetViews>
  <sheetFormatPr defaultRowHeight="15" x14ac:dyDescent="0.25"/>
  <cols>
    <col min="1" max="1" width="41.28515625" customWidth="1"/>
    <col min="2" max="2" width="11.42578125" customWidth="1"/>
    <col min="3" max="3" width="11.85546875" bestFit="1" customWidth="1"/>
    <col min="4" max="4" width="13.85546875" bestFit="1" customWidth="1"/>
    <col min="5" max="5" width="13.85546875" customWidth="1"/>
    <col min="7" max="7" width="12.5703125" bestFit="1" customWidth="1"/>
  </cols>
  <sheetData>
    <row r="1" spans="1:7" ht="18.75" x14ac:dyDescent="0.3">
      <c r="A1" s="22" t="s">
        <v>122</v>
      </c>
      <c r="B1" s="22"/>
      <c r="C1" s="23"/>
      <c r="D1" s="23"/>
      <c r="E1" s="23"/>
      <c r="F1" s="30" t="s">
        <v>132</v>
      </c>
      <c r="G1" s="30" t="s">
        <v>8</v>
      </c>
    </row>
    <row r="2" spans="1:7" ht="18.75" x14ac:dyDescent="0.3">
      <c r="A2" s="22"/>
      <c r="B2" s="22"/>
      <c r="C2" s="23"/>
      <c r="D2" s="23"/>
      <c r="E2" s="23"/>
      <c r="F2" s="30" t="s">
        <v>133</v>
      </c>
      <c r="G2" s="30" t="s">
        <v>134</v>
      </c>
    </row>
    <row r="3" spans="1:7" ht="15.75" x14ac:dyDescent="0.25">
      <c r="A3" s="20"/>
      <c r="B3" s="25" t="s">
        <v>127</v>
      </c>
      <c r="C3" s="25" t="s">
        <v>128</v>
      </c>
      <c r="D3" s="25" t="s">
        <v>129</v>
      </c>
      <c r="E3" s="25"/>
      <c r="F3" s="24" t="s">
        <v>126</v>
      </c>
      <c r="G3" s="24" t="s">
        <v>126</v>
      </c>
    </row>
    <row r="4" spans="1:7" ht="15.75" x14ac:dyDescent="0.25">
      <c r="A4" s="20" t="s">
        <v>61</v>
      </c>
      <c r="B4" s="20">
        <v>22148</v>
      </c>
      <c r="C4" s="20">
        <v>23000</v>
      </c>
      <c r="D4" s="20">
        <v>24000</v>
      </c>
      <c r="E4" s="20"/>
      <c r="F4" s="20">
        <v>24720</v>
      </c>
      <c r="G4" s="34">
        <f>'Budget Worksheet'!N106-'Budget Worksheet'!N107+F4</f>
        <v>26405.339</v>
      </c>
    </row>
    <row r="5" spans="1:7" ht="15.75" x14ac:dyDescent="0.25">
      <c r="A5" s="20" t="s">
        <v>123</v>
      </c>
      <c r="B5" s="20">
        <v>340</v>
      </c>
      <c r="C5" s="20">
        <v>334.8</v>
      </c>
      <c r="D5" s="20">
        <v>340.3</v>
      </c>
      <c r="E5" s="20"/>
      <c r="F5" s="20">
        <v>340</v>
      </c>
      <c r="G5" s="20">
        <v>340</v>
      </c>
    </row>
    <row r="6" spans="1:7" ht="15.75" x14ac:dyDescent="0.25">
      <c r="A6" s="20" t="s">
        <v>124</v>
      </c>
      <c r="B6" s="27">
        <v>65.141176470588235</v>
      </c>
      <c r="C6" s="27">
        <v>68.697729988052572</v>
      </c>
      <c r="D6" s="27">
        <v>70.52600646488392</v>
      </c>
      <c r="E6" s="27"/>
      <c r="F6" s="28">
        <f>F4/F5</f>
        <v>72.705882352941174</v>
      </c>
      <c r="G6" s="28">
        <f>G4/G5</f>
        <v>77.662761764705877</v>
      </c>
    </row>
    <row r="7" spans="1:7" ht="15.75" x14ac:dyDescent="0.25">
      <c r="A7" s="20" t="s">
        <v>125</v>
      </c>
      <c r="B7" s="20"/>
      <c r="C7" s="26">
        <v>5.4597624884317998E-2</v>
      </c>
      <c r="D7" s="26">
        <v>2.6613346280136299E-2</v>
      </c>
      <c r="E7" s="26"/>
      <c r="F7" s="29">
        <f>(F4-D4)/D4</f>
        <v>0.03</v>
      </c>
      <c r="G7" s="29">
        <f>(G4-D4)/D4</f>
        <v>0.10022245833333333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Worksheet</vt:lpstr>
      <vt:lpstr>Precept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Andrew Webster</cp:lastModifiedBy>
  <cp:revision>0</cp:revision>
  <dcterms:created xsi:type="dcterms:W3CDTF">2026-10-06T07:39:32Z</dcterms:created>
  <dcterms:modified xsi:type="dcterms:W3CDTF">2026-10-12T13:47:05Z</dcterms:modified>
  <dc:language>en-US</dc:language>
</cp:coreProperties>
</file>